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sheetId="1" r:id="rId3"/>
    <sheet state="visible" name="One column" sheetId="2" r:id="rId4"/>
    <sheet state="visible" name="Data Entry" sheetId="3" r:id="rId5"/>
  </sheets>
  <definedNames/>
  <calcPr/>
</workbook>
</file>

<file path=xl/sharedStrings.xml><?xml version="1.0" encoding="utf-8"?>
<sst xmlns="http://schemas.openxmlformats.org/spreadsheetml/2006/main" count="467" uniqueCount="449">
  <si>
    <t>Ben</t>
  </si>
  <si>
    <t>Chrissy</t>
  </si>
  <si>
    <t>Ryan</t>
  </si>
  <si>
    <t>Devon</t>
  </si>
  <si>
    <t>Mike</t>
  </si>
  <si>
    <t>Ashley</t>
  </si>
  <si>
    <t>Lauren</t>
  </si>
  <si>
    <t>Joe</t>
  </si>
  <si>
    <t>JP</t>
  </si>
  <si>
    <t>Cole</t>
  </si>
  <si>
    <t>Desi</t>
  </si>
  <si>
    <t>Jessica</t>
  </si>
  <si>
    <t>Ali</t>
  </si>
  <si>
    <t>Roark</t>
  </si>
  <si>
    <t>Alan</t>
  </si>
  <si>
    <t>Patrick</t>
  </si>
  <si>
    <t>Simone</t>
  </si>
  <si>
    <t>Katrina</t>
  </si>
  <si>
    <t>Chrissy (1/3): I definitely think I belong on the Hero tribe. I feel proud of having had a career and then stopped and stayed home to take care of my kids and then came back to an awesome career, but I need to really downplay that because I don’t want people to think, “She already makes a lot of money, so we don’t want her to win a lot of money.”</t>
  </si>
  <si>
    <t>Mike (1/3): Winning Survivor is the biggest dream in my life. My wife thinks I’m crazy for doing this, my kids think I’m going to die, but I’m going to rise to the occasion and win.</t>
  </si>
  <si>
    <t>Ryan (1/6): Just looking at our tribe, I think it’s a very strong group. I hope they’re macho enough and they know how to build the shelter and they know how to crack a coconut. I’m just going to defer to them. I’m 125 pounds soaking wet. I don’t drink and I don’t have a girlfriend, yet-- I… “Everyone, come on, who wants to align with me?”</t>
  </si>
  <si>
    <t>Ryan (2/6): I see something labeled “Secret Advantage.” I am super excited. My hands are trembling. I was like, “Whoo!”</t>
  </si>
  <si>
    <t>Ali (1/2): Coming from that horrible competition, I was just pretty pissed. I’m hoping that our work ethic and our strength alone can push us to come together and get it done, but at this point, I’m very nervous.</t>
  </si>
  <si>
    <t>Roark (1/1): As we row in, we see the biggest fire any of us have ever seen. And it sets us off on the right foot. Healers are definitely a team-based group in terms of how we approach our careers, in terms of how we approach our lives, and I think that’s a really distinct difference between us and the other two.</t>
  </si>
  <si>
    <t>Jessica (1/1): Cole is Tarzan, I like him a lot. Like, he’s fun. He’s trying not to be the tough guy, but he is. I mean, he’s ripped. He has beautiful tan skin, blonde hair, blue eyes. I think I fell in love… (laughs)</t>
  </si>
  <si>
    <t>Joe (1/2): I wanted to be in the tribe that I could easily manipulate, and I feel that when you’re a Healer, you have a big heart, and when you have a big heart, you don’t-- you don’t really think with your mind, you think with your heart. I’m a Healer in the fact that my main job is-is rehabilitation, but I’m not a probation officer when I’m out here. I came out here to win. And I’m probably more strategic than everyone altogether. So, you know, they’re just all my victims at this point.</t>
  </si>
  <si>
    <t>Ashley (1/3): The qualities of being a Hero are going to help in Survivor, because the whole idea of being a Hero, you’re putting others before yourself, which makes for a really strong tribe. But… game on. The Hero cape falls off and automatically you’re thinking, “Alliances, conversations need to happen.” So it’ll definitely start to get interesting.</t>
  </si>
  <si>
    <t>Alan (1/5): I played in the NFL for nine years, and after you play for a while, you can see who’s a tempo setter. And just now, I got a sense of how people are playing the game. And I’m definitely going to play the game, which for me is a full tilt sprint out the gate.</t>
  </si>
  <si>
    <t>Alan (2/5): I’ve been watching those two for a while, and I honestly think Ashley and JP are working together, so I want to make them believe I’ll work with them, but this power couple or whatever they got going on is over.</t>
  </si>
  <si>
    <t>Ben (1/2): Right now we’re looking at a core four, and that’s, uh, me, Alan, Ashley and JP. We’re all younger, we’re fit, and then we got the two moms, Chrissy and Katrina. We’ve labeled them the mom squad, and, uh, that’s just an easy target at this point. Winning is the most important thing right now for this tribe. When it comes down to it, we have each other’s backs.</t>
  </si>
  <si>
    <t>Lauren (1/1): I’m disappointed that we didn’t win the challenge, but at the same time, we’re like, let’s not give up. Being Hustlers, we’re very hard workers, so we kind of kick it in gear. This is what we need to do the rest of this game, because really, if we play as a team, we’ll be fine. And if not, we’re going to be screwed.</t>
  </si>
  <si>
    <t>Ali (2/2): My priorities for Day 1 are to make sure that I absolutely connect with people, and Patrick seems like he’s, you know, meshing well with the group just from the very beginning, so I kind of want to see where his head is at. I know if we never lose, we don’t ever have to worry pretty much about an alliance, but the way we looked in the first challenge, we should probably, you know, start talking now.</t>
  </si>
  <si>
    <t>Patrick (1/1): Ali, she’s a very smart girl and we are vibing really well, and on an island where we can trust no one, I feel that I can trust her, but it’s Survivor, you can’t know for sure. So I feel good, but I’m not certain.</t>
  </si>
  <si>
    <t>Ryan (3/6): I found an advantage on the boat. Nobody knows about it. It’s in my pants. I’m dying to know what it is. For the first time, someone is dying to get in my pants. I kind of just wait for the perfect moment to get away. I go into the jungle by myself. I am super excited. I’ve never had an advantage in my entire life, right? I’m a Hustler. Hustlers don’t get advantages, and the Hustler got an advantage. I have a Super Immunity Idol, and that could be used after the votes have been read, and that gives you so much power.</t>
  </si>
  <si>
    <t>Ryan (4/6): If we pull out a win, I have to give it to a member of the losing tribe that goes to Tribal. That means that I have the most power right now in this game, and nobody else has any clue whatsoever.</t>
  </si>
  <si>
    <t>Desi (1/1): I’m fortunate to be a part of the Healer tribe. We are in high spirits and we know that, first and foremost, we can communicate, and as long as we do that in camp life, everything runs smoothly.</t>
  </si>
  <si>
    <t>Mike (2/3): My son told me to look for the idol. He’s ten years old, and he watches Survivor. If my ten-year-old son knows to look for the idol, I should go looking for it, and so should everybody else. My biggest fear going into this game is being voted out first. I left my kids and my wife behind to play this crazy game, but I did not come out here for an adventure. I am out here to win a million dollars and be the best Survivor player ever. And so, I am willing to do what it takes to win this game.</t>
  </si>
  <si>
    <t>Joe (2/2): Mike is definitely a player, and I’m a tad bit concerned that he’s running around and trying to find the idol. So I think, you know, he wanted to look for the idol, and now he’s public enemy number one. I have a great, you know, lie detector, and I’m thinking Mike is not a trustworthy guy.</t>
  </si>
  <si>
    <t>Mike (3/3): I don’t trust Joe for one second. He’s pulled me aside to have man-to-man talks with me to essentially bully me into telling him that I went looking for the Immunity Idol. I mean, like, who is this guy? But at the same time, it puts me at risk. Perception is 90% of reality, right? Unfortunately. And with that you don’t want to be having to fight perceptions.</t>
  </si>
  <si>
    <t>Ryan (5/6): These first impressions are crucial, and I really like having Devon in this group because he’s different than me. He seems like a guy who is looking for someone who is more strategically sound. So I’m waiting for the perfect moment when everybody is cleared out of camp so I can build a connection.</t>
  </si>
  <si>
    <t>Devon (1/1): Ryan tells me about this special Immunity Idol and said that he’d be willing to use the idol for me. Ryan and I have the same mindset, same ideas, our chemistry is perfect. So we’re going to cause chaos together.</t>
  </si>
  <si>
    <t>Alan (3/5): I know there’s something going on between JP and Ashley. It’s red flags all over the place between those two. I need to let everybody know those two are stronger together right now than we are all as individuals.</t>
  </si>
  <si>
    <t>Alan (4/5): I don’t know if they had an idol. I didn’t actually see anything. I just threw it out there. I know I look like the crazy man, but now I got suspicion going, and I just put a target on their back if it worked the way it’s supposed to work.</t>
  </si>
  <si>
    <t>JP (1/1): Alan is a crazy man. He just all of a sudden gets this crazy look in his eyes and I just, uh-- his drama and everything that he causes is I think maybe not worth his strength. Just, you know, a loose cannon like that kinda rocks the ship.</t>
  </si>
  <si>
    <t>Ashley (2/3): Alan is starting to lose his mind. He made JP strip to check his pants for an idol, so my mind is literally blown right now. His paranoia is so bad, like, “Where is this coming from all of a sudden?” Because I trusted him and I thought he trusted me, but… (snaps fingers) it’s like, just like that, trust is out the window. So moving forward with him seems like it could be just a liability down the road.</t>
  </si>
  <si>
    <t>Ryan (6/6): I found this Super Immunity Idol, and it is only good for the first Tribal Council. So I now have to give it to a member of that losing tribe. I can give this to someone who is in the minority and save them tonight, and they can take out someone who may be a threat and change the game.</t>
  </si>
  <si>
    <t>Ashley (3/3): Before last night, this vote was easy. Alan created, basically, a spectacle out of nothing. In less than 12 hours, everything went from 100% we’re safe, solid four, to there really is no trust.</t>
  </si>
  <si>
    <t>Alan (5/5): Ashley and JP think that I’m still in the core four with them, but I don’t trust Ashley and JP further than I can throw ‘em. They might be like, “Okay, Alan gotta go.” So whatever they trying to do, I’m blowing it up.</t>
  </si>
  <si>
    <t>Katrina (1/2): I don’t feel totally safe. I don’t really have a good alliance on the team. I knew I need to get people to vote together. We need four people to vote for somebody.</t>
  </si>
  <si>
    <t>Katrina (2/2): Right now, I think I have a plan with Chrissy, Alan, and Ben. I have to put faith in three people that I’m not sure totally have my back. Hopefully it works.</t>
  </si>
  <si>
    <t>Ben (2/2): If everyone would have just stuck to the plan and calm down and talked it out, we’d be fine. But here we are, Day 3, and we’ve all-- it just blown up. At Tribal Council tonight, there’s two ways Alan and I can go. We can go with the mom squad and go straight for Ashley, or we we can go with JP and Ashley and get Chrissy or Katrina out. I’m a little worried about Ashley and JP having something going on, but as a tribe, we have to stay strong, and the two older women are probably the weakest links in our tribe. Whether or not you go with strength or loyalty, in the long run it’s about Alan and I, who we trust more.</t>
  </si>
  <si>
    <t>Chrissy (2/3): I was getting ready for Tribal. I looked in my bag. I see a package. I have no idea what it is.</t>
  </si>
  <si>
    <t>Chrissy (3/3): I got the Super Immunity Idol, and it feels incredible. I think the decision of what I do with this Super Idol tonight is extremely important, especially since half the tribe is potentially on the chopping block, Katrina, me, Ashley, Alan, we don’t know. Clearly if it’s me on the block, I’m using it to save myself. I just want to see what plays out, and I’m going to let the discussion at Tribal Council dictate whether I play it and for whom.</t>
  </si>
  <si>
    <t>Chrissy (1/3): Tribal Council was really heated and angry. Great for me, right? I started out on the bottom. Now I think that I’m no longer on the bottom, because all these other cracks come up, because people do it to themselves. I was also glad that I did not actually use the Super Immunity Idol, because in the future, if I feel that my name is on the chopping block, I can use it as a decoy idol. It has no power, but it still has power.</t>
  </si>
  <si>
    <t>Alan (1/1): Tribal Council was intense. I mean, I was not expecting fists to start flying like that. But at the end of the day, I think I got what I wanted in terms of people really thinking that Ashley and JP are a power couple. Like, so my plan worked essentially, like whether I’m right or whether I’m wrong, I think I created some kind of suspicion. And a lot of times, suspicion gets you the results that you want.</t>
  </si>
  <si>
    <t>Ashley (1/1): The whole spectacle that Alan created tonight at Tribal Council just kind of showed everyone, like, how off the hinges he really is. I’m not gonna sit back and let him tell my whole tribe that I’m in a power duo with JP and we’re hiding idols. I think he went from a really safe place with the core four to now… putting a huge target on his back.</t>
  </si>
  <si>
    <t>Ben (1/2): Man, this group is like old paint. It’s cracked and fractured everywhere. I’m not sure who I can trust. The core four is gone. The perception might be there in some people’s heads… not-- actually no, it’s not. It’s done. The whole thing’s shot. Now it’s every man for himself.</t>
  </si>
  <si>
    <t>Ryan (1/4): We have definitely, as the days had gone on, really owned the hustler mantra. Like, yeah, you know what? I just do bust my bum. And the Hustler tribe is feeling really good about itself. Uh… we have some momentum now and I think I’m in a pretty good spot socially.</t>
  </si>
  <si>
    <t>Ryan (2/4): I think me and Devon are really tight. We’re lock-step and we’ve gotten along so well. Honestly, I feel like I’ve connected with everybody on my tribe. Maybe not Simone, but I don’t think anybody really has a connection with Simone. It-it’s… she’s weird. And weirdness, you want to blend in on these first couple days, and the people who blend in the best are the ones that escape.</t>
  </si>
  <si>
    <t>Simone (1/4): I’m not an outside person. The fact that I was relieving myself in the water was the biggest milestone. I know people think that this is paradise, but it’s tough out here and it’s hot all the time and there is no air conditioning.</t>
  </si>
  <si>
    <t>Simone (2/4): I think people look at me, they think, here is this person who has no experience in the outdoors, but, you know, I’m a hustler because I’m good under pressure.</t>
  </si>
  <si>
    <t>Simone (3/4): Survivor might push me to my limits, but I’ve been playing Survivor my entire life. I live on a tribe. I have 10 brothers and sisters, so I was fighting constantly to outperform everybody. I plan on gaining everybody’s respect by just working hard, because this is the Hustler tribe. This is the work ethic tribe.</t>
  </si>
  <si>
    <t>Ali (1/4): This game is all about handling different personalities, you know, and I think that it’s just something that I’m good at. And I don’t know if everyone is thinking, “Oh, Simone is the diva. I don’t want to deal with that,” you know, whatever, but I see Simone’s value at this time. I mean, being here with a whole bunch of random people is a big step for her. And, um, I definitely could use that for my advantage and kind of pull Simone on to my side.</t>
  </si>
  <si>
    <t>Ali (2/4): I could see her being very loyal, um, for a long time. You know, I could definitely mold her. I’m here to win. So, I mean, I feel like Simone, I could use as putty in my hands.</t>
  </si>
  <si>
    <t>Cole (1/3): I think Jessica is super cute, although she just turned 30, so she probably sees me as some little kid and doesn’t even, like, give me a sideways look, but she’s a great person to be around. I’m digging the energy a lot. We do flirt a lot. Maybe if I keep catching her fish, she’ll-she’ll come over. She’s a cool girl. Like, I could see myself with her. (light chuckle)</t>
  </si>
  <si>
    <t>Joe (1/3): My relationship with Mike is he’s still my public enemy number one, but he’s definitely growing on me. He’s a… I mean, he’s a likable guy and I kind of like him, but not enough to keep him around. So I’m still feeding everyone that Mike has the idol. I truly don’t know if he has the idol or not, so now it’s kind of almost like backfired on me a bit, because now I can’t look for the idol as much as I want to look for the idol. So I’m trying to figure ways to leave camp. The window is a very, very small window. But, you know, I could accomplish a lot of things in a small time.</t>
  </si>
  <si>
    <t>Joe (2/3): I found a clue and it looks like a map to the idol. I think it’s a raft. It looks like a raft. When I see it, automatically I just think of Cole. Cole’s been out there fishing and stuff, so I’m gonna talk about it with him. Hopefully he opens up to me. If not, he’ll definitely trust me that I’m actually giving him some information.</t>
  </si>
  <si>
    <t>Cole (2/3): Joe brought me in on the fact there’s a clue back in the woods that I haven’t seen, and I can’t believe it. I am beside myself. This is, like, the greatest day ever so far, and this is why I’m here to play Survivor, is to find the idol and have the power, but I’m kind of suspicious that the idol is on the raft, because I’ve been out fishing all day. So I’m like, “Dude, I need to see this clue.”</t>
  </si>
  <si>
    <t>Cole (3/3): Through wilderness therapy and rock climbing, it’s second nature for me to enable people and help them accomplish their goals. And that skill set, I feel like it’s giving me power in this game. Since Joe would have never found that out by himself, he probably sees me as, like, a really good resource now.</t>
  </si>
  <si>
    <t>Joe (3/3): Showing Cole the clue was a major risk, but I needed help. Like, I mean, I don’t-- honestly, I don’t think I would have figured it out on my own. In my mind, if anything pops out of that ground, like, I’m snatching it. I want it. And I’m going to find it today. I got the idol. It feels good! I feel good! Now I know no one else has it, but I’m concerned because the fact that Cole knows that I have the idol can absolutely backfire. It’s all about power and knowledge. He has too much knowledge. I don’t think he's going to use it against me, but at the same time, if he does, I might have to put a target on his back.</t>
  </si>
  <si>
    <t>JP (1/1): In the firehouse, it’s all about getting things done and taking care of business. So I’m out fishing, trying to get some food on board, and, uh, kind of just one step at a time and go from there. You know, I’ve never really been super big into drama or the confrontational type or anything like that, so, uh, you know, if I can get some fish, some lobster, things like that, and make sure everybody’s got a full belly, I think everyone should be happy and, you know, taken care of. The other night at Tribal, Ash and I got called out as the power couple. That label sucks. I don’t see ourselves as a power couple at all. We’re not dating. We’re not hooking up. We’re not doing any of that type of stuff. I mean, if we’re a power couple, I mean, might as well hooking up and being a couple. You know what I mean? Might as well take advantage of everything. So Ash and I’s, uh, connection, I think is kinda more on the backburner right now. But in the firehouse, you know, that’s kinda, you know, what, you know, what my profession is, you know, staying calm in emergency situations. I might not be the guy out there talking strategy to everybody, but I know that I need to clean my rep up a little bit and kinda straighten things out.</t>
  </si>
  <si>
    <t>Chrissy (2/3): I needed to get through that first Tribal so that I could get a foothold and I got through it. And now I really do believe that I can go far in this game. I just need to figure out who I want to move forward with, because I do believe that you need a strong partner to get to the end of the game.</t>
  </si>
  <si>
    <t>Chrissy (3/3): So what I do as an actuary is analyze data and then figure out what is my next best move giving everything that I know. So here’s what I know: JP can be helpful in challenges, but truthfully, I just don’t think he’s that smart. Ashley is a very good player, but I still don’t entirely trust Ashley. I am not convinced there’s not a power couple. Then after Alan had his blowup, I’m concerned about having a twosome with Alan. At this point, the data shows that Ben is a better option for me. Ben has a lot of social charm, and I can think several steps ahead strategically, so together we complement each other very well.</t>
  </si>
  <si>
    <t>Ben (2/2): Alan and I were aligned from the get-go, but after he blew up at Tribal the other night, I just don’t know if I can work with him. Chrissy is a smart woman, and she has a good head on her shoulders. And that’s gonna help me get further in the game. At this point, Chrissy and I are in the driver’s seat, and whatever we decide to do is what’s gonna happen.</t>
  </si>
  <si>
    <t>Patrick (1/2): I’m scared of crabs. So I should probably conquer my fear of ‘em because I’m-I’m a lot bigger than that crab. I’m a wild banshee. I’m someone who wants to have a good time all the time. And my strategy is to keep everyone having fun. When you do that, you don't have to worry about being the bullseye.</t>
  </si>
  <si>
    <t>Lauren (1/2): Patrick’s kinda getting on my nerves. He wants to be the highlight or he wants to be in the spotlight. He’s just all around the place. You know, it’s like, “Sit still.” And, um, he’s just too loud for me. You know, I mean, he’s volume is at a 10, and he needs to be about a volume 2. He is a big kid. He’s a 25-year-old boy. You can look him dead in the face and say, “Patrick, do not touch that,” and he will look at you and touch it. You know, and it’s like, “Really?!” And I can’t just come out and say, “Shut the hell up.” Just because I am older, I think that they would want to stick together. It’s-it’s very tough for me. I mean, I’m not a social butterfly. To be a commercial fisherman, you work alone, you know? And I don’t want to be excluded, so I’m trying to build a relationship with Ali, trying to get on the same page with her.</t>
  </si>
  <si>
    <t>Ali (3/4): Patrick’s name is starting to come up and it’s so early. And I’m like, “How am I supposed to work with him if Patrick is, you know, getting on people’s nerves and he’s nuts?” With Patrick, I feel like I’m babysitting a lot. But I don’t want that to be my job. I’m here to play for me. I’m not here to play for anybody else. You know, and I think that I’m gonna have to definitely think about where we stand and how important this relationship is, because if people decide to vote Patrick out, I don’t think I need him in this game anymore.</t>
  </si>
  <si>
    <t>Ryan (3/4): Chrissy does not know that I’m the one that gave that idol to her. And I don’t know how that first Tribal went. Maybe she used it and that’s why she’s still there, but I hope she sticks around so I can get an opportunity to use that connection down the road.</t>
  </si>
  <si>
    <t>Devon (1/1): In my mind, Simone is our least valuable member. She doesn’t really fit in with all of us. I mean, we saw today that she can’t really do puzzles. It’s a bummer, but Simone’s gotta go.</t>
  </si>
  <si>
    <t>Simone (4/4): As far as challenges, it obviously stands out that I’m not one of the strongest people here, so I think I would be an easy vote. And so what I need to do is start shaping the narrative of this tribe. Clearly, Patrick is getting on Lauren’s nerves, and that’s going to play to my advantage. It is very easy for people to have opinions about Patrick, which makes it very easy to shape the narrative around him.</t>
  </si>
  <si>
    <t>Lauren (2/2): Patrick is unpredictable. I don’t trust him, and he doesn’t follow directions. So he could hurt us. You know, even though he’s strong, strong isn’t always what you need. You know, Simone’s not that great at challenges, but, you know, Simone at least listens.</t>
  </si>
  <si>
    <t>Patrick (2/2): Tonight at Tribal Council, Simone is going to be the one going home. I have not seen her in any way helping us as a tribe. You know, it seems like everybody else is on the same page with me. The boys are already together, and Ali’s on my side, so I’ve got a majority here. I think this tribe will be definitely better without Simone.</t>
  </si>
  <si>
    <t>Ali (4/4): Going into tonight, I definitely have options. You know, I know Simone will listen to me and I know that she would follow me, but me and Pat have been together since Day 1. He looks at me and I can tell that he trusts me more than anyone else in this game. My only concern is people aren’t sure about Patrick for the long haul. I think everybody knows he’s way too unpredictable. They never know what he’s gonna do.</t>
  </si>
  <si>
    <t>Ryan (4/4): Initially, I kind of wanted Simone out, but it’s a lot of uncertainty with Patrick. It’s-- it’s like-- it’s like you got a newborn baby, like you really want to like it, take care of it, but it’s-it’s really, really annoying because you gotta watch him every single second. He’s really good around camp and he’s great in challenges, as well, but he’s unpredictable, and predictability is the best thing I can have in an alliance member. That’s why I like Devon so much. But it’s not like I’m even dragging along a lemming in Simone. She scares me. She’s really smart. I want to be aligned with predictable people who are socially good and want to listen to me. And tonight is about who can we trust more going forward? And who’s going to be the most loyal? It’s really scary, but you got to put your trust in people in this game, because in a six-person tribe, there is no place to hide.</t>
  </si>
  <si>
    <t>Ryan (1/5): Simone’s clothing was up for grabs. It was kind of like a yard sale. She left a lot of clothing here, including a nice pair of boots, a nice pair of pants, a nice blazer.</t>
  </si>
  <si>
    <t>Ryan (2/5): The practicality of the knee-high boots is… it goes on and on. I mean, it-- you could avoid cracks when you’re idol searching. It’s-it’s up high. Finally, Simone is showing her worth in some capacity.</t>
  </si>
  <si>
    <t>Ryan (3/5): Ali is the most relatable female that is on our tribe. You know, she’s in the same age range as us, so that’s a knock on Lauren. I don’t think anybody really has anything going on with Lauren, so that’s why she’s probably the next one to go.</t>
  </si>
  <si>
    <t>Lauren (1/6): Even though I didn’t get any votes at Tribal Council, I still feel like I’m on the outs, because I’m having a hard time trying to make sure that I’m included. Being a single mother, I am the only one on my tribe that, you know, has a kid. And my tribe members, they’re like high school buddies and, uh, I’m like the damn teacher.</t>
  </si>
  <si>
    <t>Lauren (2/6): Patrick at Tribal, he said, “I trust almost everyone here.” Well, I don’t know if that was really directed towards Simone or was that directed towards all of us? But now it’s given me the opportunity to put the target on Patrick.</t>
  </si>
  <si>
    <t>Ali (1/3): I have no idea what’s going on with Patrick. At Tribal Council, he’s just blurting out words. But if Patrick goes, we’re not going to be as strong in challenges. He brings a lot in competitions and he works extremely hard, and I think that’s easier to tolerate than someone who doesn’t really bring much at all. Patrick doesn’t understand that the social game is so huge for Survivor, but at this point, I kind of need him, and so I need him to kind of not say things that are gonna rub people the wrong way.</t>
  </si>
  <si>
    <t>Ben (1/2): So 7 days into the Hero tribe, at this point, you could say that Chrissy and I are driving the train. But moving forward, Chrissy and I need to figure out who’s going to be the next target. Ashley is a good, hard worker and she’s fun, so the better choices are JP or Alan. Alan and I were aligned from Day 1, but Alan is a hot head and a loose cannon, and JP, he’s walking around here like he don’t know what’s going on. But JP would be good to have around camp because he does fish and everything. So, right now, Chrissy and I haven’t made any decisions.</t>
  </si>
  <si>
    <t>Alan (1/2): Man, I’ve been having trouble with them coconuts. Everybody else has figured out how to get them coconuts open, and I am struggling with them and I don’t know why. It frustrates me that it takes me 30 minutes to get a coconut open.</t>
  </si>
  <si>
    <t>Alan (2/2): This is not my element at all. At the end of the day, I played in the NFL, and I can’t even get a coconut open. And I’m trying to laugh about it just so people don’t think, “Oh, this guy can’t even get a coconut open.” But it’s tough out here.</t>
  </si>
  <si>
    <t>Ashley (1/1): JP is becoming, like, dreamier and dreamier as the days go on. Every time he walks out of the ocean with a different animal on his spear, something happens inside me… (laughs) He’s becoming that provider, and he’s, you know, making himself more useful lately, and less and less like Alan as the days go by. But JP and I, we can’t talk to each other, because on Day 2, Alan decided to go absolutely nuts, calling out JP would be some kind of power couple. So now if Alan sees anything between me and JP, he’s going to point it out and he’s going to blow it up. So I’m ready for him to go, ‘cause I don’t know when he’s going to go off again. I don’t know if that was part of some master plan that he had, but either way, I definitely don’t like it, and I could definitely do without him here anymore.</t>
  </si>
  <si>
    <t>Ben (2/2): Ashley is tossed into a power couple. Now whether or not that’s the truth, that’s the whole Alan thing, but I can’t fully trust Ashley at this point because she keeps pulling for JP to stay in the game, which makes me think JP and Ashley are actually still working together. And normally, as a power couple on Survivor, it don’t work out good.</t>
  </si>
  <si>
    <t>Joe (1/1): I’m feeling good. We’ve won every challenge. We are a dominant tribe. Life at camp is great. Everyone’s still on the same page, with Mike being the number one vote-out, because I got everyone believing Mike has the idol. So I’m cool and collected right now. I mean, things couldn’t really go better at this point. The only thing is, you know, Cole knows I have the idol, so I mean, that’s a concern of mine. I don’t think Cole has told anybody, but I’m definitely concerned about his relationship with Jessica. They’ve been spending a lot of time together, fishing and things like that. You know, Cole’s like a lovebird, and that lovebird disease is dangerous. It’s worse than the flu.</t>
  </si>
  <si>
    <t>Jessica (1/5): The fishing experience is a 100% a bonding for Cole and I because it’s really the only time we get to be alone, together. And we’re really forming a connection. But then life outside of Survivor, I move like a slug when it comes to romance. Like, I don’t even know if I know what romance means. To be honest, I come from a super-religious background, and I am a virgin. So my face feels red thinking about him thinking about me… (laughs) Being a couple on Survivor is hard, and it’s dangerous. So we’ll just have to wait and see. We have a long time left together, I hope.</t>
  </si>
  <si>
    <t>Cole (1/3): I feel like I do have a shot with Jessica after our outing today. She just showed me more of herself, and I kept liking it. There wasn’t anything that I could find wrong with her, honestly. And so I was defining her as my dream girl, I guess. So I decided I wanted to share with her some information.</t>
  </si>
  <si>
    <t>Jessica (2/5): Having the knowledge that Joe has the idol brings me so much happiness. Secrets are really powerful in this game. It’s Survivor, and so it’s to my benefit that I know Joe’s secret. That’s power. So I’m elated. I mean, I gave him a kiss on the cheek. It just happened. My kisses are very private. Like, my lips don’t go near other people’s cheeks very often, so this is big.</t>
  </si>
  <si>
    <t>Ryan (4/5): I think Patrick’s searching for an idol. And the thing about the idol, this is like Survivor 101, kind of, you don’t really search for the idol in front of everybody because it’s not good relationship building, and it makes people paranoid.</t>
  </si>
  <si>
    <t>Patrick (1/4): I do kind of have idol fever. I want the idol. Now, I mean, I’m not really hiding looking for an idol and, you know, maybe that will turn around and bite me, but being a hustler, we’re always moving along-- pun intended. I have a moving company in Auburn, Alabama and the moving industry does not stop-- wheels always on the road, feet always on the ground, something always in motion. That’s why I work harder than the rest of my tribe members looking for an idol.</t>
  </si>
  <si>
    <t>Ali (2/3): Me and Patrick have a pretty good relationship, but he doesn’t really have a social game, and I want to look out for him. And so I think that for my game, I need to help Patrick mesh better with the group.</t>
  </si>
  <si>
    <t>Patrick (2/4): She’s looking out for my best interest, and I’m looking out for hers as well. But Ali telling me to cool it is difficult because it takes away from my personality. I may not be able to create relationships if I’m not being me.</t>
  </si>
  <si>
    <t>Desi (1/1): Joe had some issue with the way we had cooked the patatas, uh, not how he wanted them at home. And if it’s not cooked to his liking, he’ll chuck it in the woods instead of offering it to somebody else to eat. And so that can be a bit off-putting, when truly, food is scarce.</t>
  </si>
  <si>
    <t>Cole (2/3): Joe complains a lot sometimes around camp. So he’s already rubbed some people the wrong way. And then on top of that, Joe has the idol. And the more I thought about Joe having the idol, the more I realize that Joe has all the power, and I don’t like that at all.</t>
  </si>
  <si>
    <t>Cole (3/3): The idol’s unpredictable, especially in an unpredictable person’s hands and it has a lot of power. And I don’t want that power just being thrown around without my say in it.</t>
  </si>
  <si>
    <t>Jessica (3/5): Cole just word-vomits that Joe has the idol. And I was like, “What are you doing?!” Like, it’s too soon! I’m like, “Why are you sharing that information?!”</t>
  </si>
  <si>
    <t>Jessica (4/5): I think that he needed to wait to see what happens after the challenge and talk to me again, and we decide is this what we want to do.</t>
  </si>
  <si>
    <t>Roark (1/1): Joe is an amazing blindside candidate because he is locked in on Mike. And so I am full buy-in to the Joe-blindside-enjoy-your-idol-as-a-souvenir plan.</t>
  </si>
  <si>
    <t>Jessica (5/5): I’m ticked off at Cole for just running his mouth. He lost a lot of power with me by telling Roark and Desi. And the last thing we want is for Joe to find out that we know, because he could play his idol, and then any of our heads would be on the chopping block; probably Cole’s first. So right now, him wanting to blindside Joe, I am not sure is the best strategy at this point.</t>
  </si>
  <si>
    <t>Lauren (3/6): We just lost the challenge, but Patrick didn’t want to stop. It was like a one-man show. I’ve been playing center field for 25 years. I can hit a catcher in the forehead. And I think everybody’s pretty much over Patrick in the way that he costs us today, and I want to make sure that Patrick is going home.</t>
  </si>
  <si>
    <t>Patrick (3/4): So at the challenge, I wasn’t hitting all the targets like I should have been, and I should’ve let somebody, possibly, sub in for me. Lauren’s not happy with me. But by looking at her, I-I don’t think that her coming in for me would have really changed much.</t>
  </si>
  <si>
    <t>Patrick (4/4): So tonight, I’ve got the guys on my side. I’ve got Ali on my side, and I’m comfortable knowing Lauren’s going home. But I don’t want her going around worrying, so I’m trying to, you know, make sure I continue to have her part of my conversation and, you know, making her enjoy herself here.</t>
  </si>
  <si>
    <t>Lauren (4/6): To lose today, just in general, I’m bummed out about it, but Patrick wouldn’t quit. And, um, it really did cost us. I would much rather lose as a team than one person lose for everybody.</t>
  </si>
  <si>
    <t>Lauren (5/6): Redheads don’t do very well at lying. All he could do is grin, so I know for a fact that Patrick will write my name down. You know, to be a good fisherman, do I sit here in the same spot every day and wait for the same fish to come by? No. I try numerous different things and I never threw my hands out without trying my hardest.</t>
  </si>
  <si>
    <t>Ali (3/3): Patrick being the competitive person that he is, he was supposed to be the one strong in challenges. But again, when it came down to it, we didn’t win. And it’s just, it’s kind of like a repetition for us. So I need to figure out if Patrick being around is really an advantage anymore.</t>
  </si>
  <si>
    <t>Ryan (5/5): Devon and I, we are in positions where we can sort of dictate the vote. So the options now are vote off Lauren or vote off Pat. This is unequivocally a big decision for me. And I don’t exactly know what to do yet.</t>
  </si>
  <si>
    <t>Devon (1/1): Pat stepped up at the challenge, but if you’re going to step up, you better be able to handle what you step up for. It was just Pat choking. And I do think we lost because of that. Lauren, on the other hand, she’s very steady. I trust her, but, she doesn’t really fit in with the other tribe members, and if we keep Lauren around, we’re more likely to lose the next Immunity Challenge, and we’ve already lost two in a row.</t>
  </si>
  <si>
    <t>Lauren (6/6): I could be a hot head, but at the same time, I know when to turn it on and I know when to turn it off. I feel like I’ve done everything I can do, but, obviously, I’m a hustler for a reason. So if it is me going home tonight, I will promise you, I’m not going to go home without a fight.</t>
  </si>
  <si>
    <t>Chrissy (1/2): It’s Day 9, and we were all starting to get a little bit comfortable, but when Jeff says, “Drop your buffs,” all of that gets erased, and it’s a brand new game.</t>
  </si>
  <si>
    <t>Jessica (1/7): I instantly looked over at Cole when I saw that I had a red buff and he had a red buff, too. Like, my palms are sweating, my heart was racing. It was awesome.</t>
  </si>
  <si>
    <t>Desi (1/3): The swap worked out really well for me. We have three of the strongest men, and then you have Ashley, who I know is a super strong swimmer. So I think that we are in a great situation. Physically, I don’t think there’s any reason we shouldn’t dominate.</t>
  </si>
  <si>
    <t>Ben (1/2): Being split up from Chrissy, that’s a shot in the foot right there. Things were well oiled and greased and we were moving. So I’m gonna have to put some work in, and I’m not just gonna roll over and die, but my odds at this point are real low to move forward. I’m scared.</t>
  </si>
  <si>
    <t>Ali (1/1): Now that the Healers and the Heroes and the Hustlers are all switched up, the game has kinda stepped up a level, and you gotta perform.</t>
  </si>
  <si>
    <t>Ben (2/2): First initial impression of this tribe swap, there’s a little bit of comfort in our tribe knowing that we work well together and won that PB&amp;J. But three Healers, one Hustler, and a Hero, that’s a target pinned right on my tail. So I have to earn respect around here and gain trust to keep my butt in the game.</t>
  </si>
  <si>
    <t>Jessica (2/7): While the whole tribe is getting to know each other, I look in my chip bag and I see, to my surprise, the words “Secret Advantage.” It looked like a big chip-- I almost just ate it! And then I’m like, “Well, that would have been awful.” I probably stared at it a little too long, and then I realized, “Jessica, you’re staring at your chips too long.” So then I rolled it up until I can get a better read of it.</t>
  </si>
  <si>
    <t>Jessica (3/7): Right now I feel like I have a ton of power. I have the opportunity to block another player’s vote at the next Tribal Council. I can only imagine what kind of chaos this could cause when it’s actually used. So I feel lucky that I found it. Somebody’s angel was like… (gestures bell toll) “There you go my friend.”</t>
  </si>
  <si>
    <t>Cole (1/3): Jessica just gave me a huge piece of knowledge, and knowledge is power in Survivor. When I shared with Jessica that Joe had an idol, instantly her next reaction was to give me a hug, kiss me on the cheek, and say, “I trust you now, Cole.” So I plan to use that same method with other people.</t>
  </si>
  <si>
    <t>Cole (2/3): Jessica’s secret has become like my olive branch to give to people. I can extend this information and maybe they’ll see me as more trustworthy because I’ve chosen to tell them something that I had no obligation to in the first place.</t>
  </si>
  <si>
    <t>Lauren (1/2): Supposedly, Jessica got an advantage in the bottom of her chip bag, which is odd that Cole told us that. It could be that Cole was just telling myself and Ben to make us believe in him, and if he is, that’s great, but I’d rather just put my fate in my own hands. So I will be using your little secret to my advantage.</t>
  </si>
  <si>
    <t>Roark (1/1): The new Soko is myself, JP and Chrissy from the Heroes, and Ryan and Ali from the Hustlers. I pretty much went from a tribe of six Healers, who were super tight, to the lone Healer at Soko beach.</t>
  </si>
  <si>
    <t>Ryan (1/1): The swap brings such anxiety, but I was very lucky that Chrissy was swapped on to my tribe, because I awarded her the Super Immunity Idol that I found on the boat Day 1, and I ensured her that she would not be the one going home that night, so I have an in.</t>
  </si>
  <si>
    <t>Chrissy (2/2): Ryan blew my mind. He totally gave me the Super Idol… seriously made me feel so loved. I thought, “What was it about me on that ship that he looked over and thought that I looked like a kind person that he wanted to play this game with?” Maybe he thought I looked like his mother and he wanted to play the game with his mother. I don’t know. I am absolutely thrilled. I feel very, very secure, because now I have one more person who can help me get further in this game.</t>
  </si>
  <si>
    <t>Desi (2/3): Right now we’ve got two Heroes-- we have Alan and Ashley -- two Healers, me and Joe, and then we’ve got, I think, the strongest of all the Hustlers, uh, in Devon in the middle. It would be easy for the four of us to just vote Devon out, but I’d rather work with him because he’s potentially the swing vote.</t>
  </si>
  <si>
    <t>Ashley (1/4): If there was one person out of all three tribes that I did not want on my new tribe, that would have been Alan. He’s proven to be this wild card. You know, he’ll call you out, he’ll throw your name under the bus and he’s already done it to me. And so, I was really nervous.</t>
  </si>
  <si>
    <t>Ashley (2/4): Luckily, I think that Alan’s nervous as I am. So even though I don’t trust him, I do trust that he doesn’t want to go home.</t>
  </si>
  <si>
    <t>Joe (1/3): Thanks to the swap, it’s a whole new game. When I was with the Healers, we won every challenge, so I had no worries. But now I’m not as confident. It’s true, I do have an idol, but I’m not taking any chances. Devon is a swing vote, and I want him on my side. I may be a Healer, but I’m also a strategic player. So I said, “Listen, Devon, the two Heroes, they want to vote you out,” but I made it up, and I don’t care. You know, this is a game of being deceitful, so I’m gonna do what I have to do.</t>
  </si>
  <si>
    <t>Devon (1/3): I don’t know if I can really trust Joe, but this is the first time that I’ve felt like, “Shoot, I might be going home next.” So I gotta figure out my next move or I feel like I could be in big trouble.</t>
  </si>
  <si>
    <t>Lauren (2/2): Ben and I are a little outnumbered here. The only way to really gain a little bit of control would be to get Dr. Mike to join us. So if Dr. Mike doesn’t know that Jessica got the advantage, I’m gonna use that against those two.</t>
  </si>
  <si>
    <t>Mike (1/1): So Lauren says there’s an advantage in the game, which clearly, somebody from my tribe has then told her. It is clear to me it’s Cole, because Cole sometimes can’t keep his mouth closed. And those things come back to bite you in the butt.</t>
  </si>
  <si>
    <t>Jessica (4/7): When he said they know about the secret advantage, everything in me crashed, because only two people knew, Cole, and Mike. So one of them opened their mouth.</t>
  </si>
  <si>
    <t>Cole (3/3): In my head I’m instantly just like, “Crap, crap, crap, crap, crap.” Jessica’s gonna look at me and think, “Cole, you betrayed me.”</t>
  </si>
  <si>
    <t>Jessica (5/7): Cole burned me bad. He can’t even keep a secret… for a day.</t>
  </si>
  <si>
    <t>Jessica (6/7): He hurt me. Whether he meant to or not, he did. But I would never admit that to him. (tearfully) When I get hurt, I always wonder, “Was it me, and did I choose to form a relationship with someone that I just shouldn’t have, and that’s why I got hurt?” And that’s how I feel now with Cole. Did I make a poor decision from the beginning, and how do I move forward in this game thinking that? So, yeah, I had to swallow that. It hurt.</t>
  </si>
  <si>
    <t>Jessica (7/7): Tonight, I have the opportunity to block a Levu player’s vote at Tribal Council. The goal is to help the Healers, so I’m going to disrupt the Levu tribe as much as I can.</t>
  </si>
  <si>
    <t>Alan (1/2): We lost again. I mean, it was deflating. So you got me and Ash, you got Desi and Joe, and then you got Devon. No question, Devon is a swing vote, and whoever he goes with is going to come out on top.</t>
  </si>
  <si>
    <t>Devon (2/3): When Joe told me that Ashley wanted to vote me out, I had a gut feeling when they’re giving me that whole pitch, I felt like I was being talked to by a car salesman. I was like, “This might be a lie,” and now I think it was. I think I can trust Ash. Alan seems like a straightforward guy, too, so… Joe is a snake, and I don’t like having snakes around.</t>
  </si>
  <si>
    <t>Joe (2/3): It looks like Devon could be playing me. I think he has this emotional connection with Ashley. He’s a surfer dude, and Ashley is all about the beach. So I don’t feel confident. I’m gonna have to play the idol, but if I play it tonight and they vote out Desi, then I just wasted an idol and I’m next. So if I’m going to get one of them out, I gotta make sure they vote for me.</t>
  </si>
  <si>
    <t>Ashley (3/4): Joe wants to talk about who we’re getting rid of, and, of course, it’s… it’s my name that comes out.</t>
  </si>
  <si>
    <t>Ashley (4/4): This is total bullcrap. I don’t think I’m the weakest link by any means. I don’t know what Joe’s plan is, ‘cause he has to know that the more he pisses people off, the more people are gonna want to get rid of him.</t>
  </si>
  <si>
    <t>Desi (3/3): (tearfully) Joe has lost his mind. He just blew up camp and in the process, he blew up both of our games. And it was an idiotic move. And now my name is on the chopping block. I’m just, like, pissed off and already devastated and I haven’t even-- we haven’t even gone to Tribal Council.</t>
  </si>
  <si>
    <t>Joe (3/3): I kind of screwed up, you know? I wanted to start chaos, and I did, but is kind of backfired a little bit, because now Desi’s nervous they might vote for her. So I was just like, “Crap!”</t>
  </si>
  <si>
    <t>Alan (2/2): Now everything’s up in the air, because if he pulls out the idol and we go for him, one of us are going home.</t>
  </si>
  <si>
    <t>Devon (3/3): We’re about to go to Tribal, and I discover in my bag a secret advantage. If I have a secret admirer, that is a beautiful thing. It could be an extra vote. It could be anything, like, I have no idea. But with that and being the swing vote, I have all the power in my hands.</t>
  </si>
  <si>
    <t>Ashley (1/3): At Tribal Council, when Joe decided to play the idol for himself, my entire jaw just dropped. Like, I-- everything just-- in my whole world just stopped. I wouldn’t say that I was like 100% team Alan, but he was the one Hero on my tribe. Joe made himself a target on purpose, and so he tricked us all. Joe is a scary one. He’s getting crazier and crazier, but right now it’s 2 vs. 2. So, who knows what’s going to happen.</t>
  </si>
  <si>
    <t>Joe (1/1): I’ve completely blindsided this entire tribe with the idol. I wanted them to throw the votes to me, so I had to play the nervous route. I didn’t want anyone thinking I was overconfident, that I had the idol. You know, I had my hands up, all this, I put my head down. That was all an act. Like, I wasn’t-- I had the idol. I’m not going home.</t>
  </si>
  <si>
    <t>Ben (1/1): There was a bamboo explosion in the fire, and I don’t like loud noises like that, like when they’re unexpected. It kind of put me in a bad spot. I was in the Marines for three and half years. When you go through combat and you come back, there is no way to adjust fully. There’s things upstairs that are there forever. Coming back with that stuff, it’s hard, and you feel lonely, and you feel that nobody understands. Other people, civilians or whatever, have no idea what it’s like to, uh, to be shot or mortar-- have-have people try to kill you. You can’t comprehend that without being there and going through it. And so those reactions are 100% real for men and women that have fought for our country. And it’s hard to be around other people that don’t understand that. Before I met my wife, that was a monkey on my back. My wife and kids have definitely saved me from my demons, my nightmares, and the past. I used to live in the past. That’s not a good thing for anyone. You have to look forward to the future, because the past will eat you alive, but the future will save you. (tearfully) You know, winning the million for my family is-is my goal, but there’s a bigger picture, and it’s bigger than me, my family, the game of Survivor. It’s about just being able to show vets who have have gone through battle and war and depression and PTSD, there’s a way to life outside of all that hell… (nods head) and that’s what I’m doing.</t>
  </si>
  <si>
    <t>Ali (1/3): Ryan didn’t do well in the Reward Challenge, but challenges are only part of the game. I’ve been with Ryan the whole time, so my trust with Ryan is there. And I need to do everything I can to have his back.</t>
  </si>
  <si>
    <t>Desi (1/1): We won the sweetest reward so far, literally and figuratively. Uh, not only did we have this, like, huge tray full of pastries, but a coffee-brewing, tea-brewing kind of setup. After Tribal Council last night, we were clearly divided, but with this reward, it’s time for us to come together as a team, and so I think we can-- we can do it.</t>
  </si>
  <si>
    <t>Devon (1/1): Winning that reward, it was just so nice-- spiritually, physically, mentally, all of it-- but it makes me realize more and more how important it is to keep my mind in the game. I think the best thing for my game in the end would be to get rid of Joe. He’s the strongest player I’ve met here as far as knowledge of the game, strategy. He’s a good player and he scares me.</t>
  </si>
  <si>
    <t>Ashley (2/3): After a night like last night, I’m feeling incredibly nervous. The only good thing is that I have Devon. We are in this together.</t>
  </si>
  <si>
    <t>Ashley (3/3): Right now, Joe thinks that he’s finally in control, but me and Devon are still in this. It’s still 50-50. There’s just no middle man. Devon and I are really gonna work on Desi, because faced with a tie vote, in order to keep herself safe, I think she’d flip on Joe, because if not, the next vote is going to rocks.</t>
  </si>
  <si>
    <t>Ryan (1/3): The Reward Challenge was an absolute disaster. I lost the challenge for my tribe. But at the same time, I just have to continue to cater to my specific skillset, which is my social game, and my social game is everything. It is built upon making people laugh. And if I can help people get through the day and laugh, then it’s easier for them to crack open that coconut for me, and pick me up after I lose a challenge. Everybody has failure in the game. Everybody. You just don’t want that failure to be getting voted out.</t>
  </si>
  <si>
    <t>Roark (1/4): I’m objectively on the outside, as I am the lone Healer at Soko beach. I love a 2-2-1 split, and I want to start developing friendships with these people where they feel safe with me to talk game with me.</t>
  </si>
  <si>
    <t>Roark (2/4): It’s definitely good to receive some support from Ali, some interest in working together, and when we merge, if she is looking for numbers, I can bring some numbers.</t>
  </si>
  <si>
    <t>Ali (2/3): The Hustlers were just a group of losers, but being here I can finally actually build these personal relationships that I know will further my game. So if I can build this rapport with Roark, hopefully when the merge does come, she will take me in as a part of their six, seven, because at the beginning you’re gonna need a lot of numbers. It’s very difficult to know to make the right decision, but I think that going with Roark is best for our game right now. I think that the next two Tribals, if we have to go, we can vote out Chrissy and then JP. If this works out, we can go far in this game.</t>
  </si>
  <si>
    <t>Ryan (2/3): The good news is, I continue to be in positions where people want to work with me. But unfortunately, my two closest alliance members, Chrissy and Ali, would never work with each other. So I’m in the middle and I need to tread very lightly not to mess this up.</t>
  </si>
  <si>
    <t>Lauren (1/1): Cole’s eating habits are really bad. He’s very inconsiderate. He’s like a pig. He licks everything. He’s licking the spoon. Then he scratches between his legs. I mean, it’s just so gross. And Ben notices it. I mean, Ben’s rolling his eyes. He’s getting a little ticked about it. So I’m hoping Cole keeps digging his hole deeper and deeper and deeper, and maybe he’ll eat enough that he’ll stick his lips together.</t>
  </si>
  <si>
    <t>Jessica (1/1): When we first got here after the split, I felt like Cole, Mike, and I were in control, but after seeing Cole tell secrets, I do believe that Mike is paranoid about Cole as a number. On the flip side of that, Mike can keep a secret, so right now it would be to the benefit of my game to form more of a bond with Mike.</t>
  </si>
  <si>
    <t>Mike (1/2): On our last island, Joe and Cole found an idol near the well. And so this morning, I go to the well with Jessica, she says, “Mike, why don’t you dig some more?,” and so I start digging again. And I’m just digging and digging. Just digging around and hoping I find something. If there’s an idol on this island, I’m going to find that idol.</t>
  </si>
  <si>
    <t>Mike (2/2): I have been looking for this idol non-stop. Like, my kids are going to be so proud of me, but there’s always a danger in somebody else knowing about the idol. I’m ok with Jessica knowing that I have the idol. And so at this point, I’m trusting her. In reality, the idol is mine. Survivor is only one third over, but things have changed from going from the bottom to the top. This has been the story of my life, but you can never underestimate Dr. Mike.</t>
  </si>
  <si>
    <t>Roark (3/4): Tonight is my first Tribal Council. I am nervous, but Chrissy definitely struggled in this challenge. She needs to go.</t>
  </si>
  <si>
    <t>Chrissy (1/5): I do not feel safe going into tonight’s Tribal, and I am having a hard time trusting anyone, but I think that I’m going to have to go there in order to move forward in this game. You always are nervous in this game, and I feel like if I’m going to play, I want to play big.</t>
  </si>
  <si>
    <t>Chrissy (2/5): I believe that Roark is the next most dangerous player behind me, but I haven’t been able to put my finger on her.</t>
  </si>
  <si>
    <t>Roark (4/4): We’re headed to Tribal and today is the first day Chrissy ever feels the need to talk game with me. In my head, I’m like, “Are you kidding me?” I want Chrissy to go home.</t>
  </si>
  <si>
    <t>Chrissy (3/5): I was really hoping that Roark wanted to work with me going forward, but I don’t believe anything she says and I wish I could stop and say to her, “You are not the smartest person here,” but I don’t want to ruin my game. So my plan is to create this imaginary girls alliance. If there is a girls alliance, then clearly I would not be the one voted out, and JP might think that he were the next to go.</t>
  </si>
  <si>
    <t>Chrissy (4/5): So JP and I are two, so now I need Ryan. I want to believe that Ryan has my back.</t>
  </si>
  <si>
    <t>Chrissy (5/5): The plan right now is that JP, Ryan, and myself will blindside Roark and send her home.</t>
  </si>
  <si>
    <t>Ali (3/3): The main reason for taking out Chrissy tonight is that she just could not balance on that beam, and with her, we’re not going to be as strong in challenges. And so I want Chrissy to go home tonight.</t>
  </si>
  <si>
    <t>Ryan (3/3): I am in the swing vote position. I seemingly have the choice tonight on who to send home. Me and Chrissy are so tight because that first day I went to her with the advantage. On the other hand, Ali has only played the game with one person, and that person is me. Whoever I go with, there’s going to be one person who is going to hate me. This is a huge decision, but I’m here to try and win this game, to build the best social game I can, and unfortunately I’m breaking that social bond with somebody tonight, but I still think it best advances my game.</t>
  </si>
  <si>
    <t>Chrissy (1/2): Tribal Council went exactly as planned. Ryan did follow through on his word, which is amazing. It showed me that Ryan believes that he can get further with me in this game than he can get with Ali.</t>
  </si>
  <si>
    <t>Ali (1/3): Tribal Council was a shock. I mean, I was betrayed by my closest ally in this whole entire thing, you know? And it hurts. (sniffles) (crying) I said a hundred times I wasn’t going to come out here and cry, but… (sniffles) you know, it’s rough, and… I just want to do my best. Having this kick in the butt, being pushed down to the bottom, you know, it’s a wake-up call, because moving forward, I’ve got to understand it’s just me, because I don’t think I will ever trust Ryan again in this game.</t>
  </si>
  <si>
    <t>Ryan (1/5): So Ali rails into me, and, um, it was a really bad look for her. I was hoping I could still work with Ali at this point. Unfortunately, Ali is infuriated with me because I didn’t tell her, and it stinks because I can’t have enemies in this game. So she may have to go.</t>
  </si>
  <si>
    <t>Mike (1/2): Oh, my God. The first time catching fish with a speargun, I mean, it is amazing. It’s like, I can do this. I can do anything that I put my heart and mind to. I am providing for my tribe. I am so excited to be able to be like, “Yeah, dude, I caught the fish, too.” The simple things in life can be so rewarding.</t>
  </si>
  <si>
    <t>Ben (1/2): Oh, Mikey… (laughs) that poor guy, he-he was determined, though. That man never gave up. Through hell or high water, Mike was cooking that fish, and eating it. I’m proud of him. He’s out of his element, and he’s doing good. You know, Mike caught a small fish and he shared that. Cole’s caught a decent-sized fish, and he ate it for himself-- a couple of times. I mean, that shows right there who you should work with in this game. Someone who is going to share and then think about others or someone who’s just going to think about himself. Cole’s showing his true colors… (nods) and they ain’t good.</t>
  </si>
  <si>
    <t>Cole (1/1): I’m not getting enough food at all, and it’s stupid. I’m not going to be strong enough at any challenge to guarantee that we’ll come away, like, winning, and I really need a bigger serving, because without me, there wouldn’t be any victory for the Yawa tribe.</t>
  </si>
  <si>
    <t>Lauren (1/1): I think Mike is starting to see, like, what Cole’s true colors are, which is great for me, because Ben and I are at the bottom of this group. So we need Dr. Mike. You know, the more Cole screws up, the more he acts like an idiot, the better off I am. Cole’s digging his own grave.</t>
  </si>
  <si>
    <t>JP (1/2): I don’t like to be in the limelight that much, but, uh, I mean, in this case, it’s just good for my game, because bottom line is they need me, 100%. Without me there’s no way they would be able to get through any challenge. No way.</t>
  </si>
  <si>
    <t>Ryan (2/5): JP is a tank in these challenges. I guess being a firefighter, he has that strength to him, but he is very athletic. And the merge is going to happen very soon. And the physical part of the game is a very big aspect, and that raises the threat level of JP. And he’s also somebody who is tough to read because he doesn’t talk much strategy at all. JP likes talking about chicks and bars and stuff that I don’t know anything about. He really just has no clue what’s going on in this game.</t>
  </si>
  <si>
    <t>Ryan (3/5): JP doesn’t understand that this is a social game. And it’s amazing that he’s still here. So if we go to Tribal Council, maybe taking out a big, physical threat right before the merge should be priority number one.</t>
  </si>
  <si>
    <t>Ashley (1/1): I there is an Immunity Challenge here shortly with this tribe, I am a little bit nervous. Um… there’s only four of us, two yellows, Joe and Desi, and then me and Devon, who are pretty much… (crosses fingers) like this. You know, we’re kind of an unbreakable alliance. In the case of a Tribal Council, it’s looking like it would be 2 versus 2. So the plan would be to just try to get Desi to-- to flip on Joe.</t>
  </si>
  <si>
    <t>Devon (1/1): The energy is very tense around here. I feel like there’s a hidden Immunity Idol still out there, and Joe is good at finding idols. He’s already found one. That's better than my record. So everything that Joe does is suspicious. We’re always looking out for him and looking to see where he’s looking. I got to keep eagle eyes on Joe. He’s got me nervous.</t>
  </si>
  <si>
    <t>Desi (1/1): Ashley brought up the idea of getting rid of Joe. I mean, I trust Joe to the point that he’ll use me as an advance for himself in this game. Beyond that, Joe is arguable the most strategic player out here, willing to do whatever it takes to make himself move further in this game, and that’s going to make me not always benefit me. So if the Levu tribe has to go back to Tribal Council, I am actually considering getting rid of Joe at this point in time.</t>
  </si>
  <si>
    <t>Joe (1/3): I’m not stupid. I know Devon is watching me because, you know, I’m dangerous. Like I’m always searching for idols and looking for idols. And my game is-is to have power, control, and to manipulate. And I’ve been trying to find a clue. I just need some time alone to find it. Oh, my God. It took four days to find it, but I finally found a clue very similar to the Healer camp. I knew it, you know what I’m saying? I knew it was at the well. It just happened to be four feet away instead of five feet. I didn’t really give Devon any reaction. I definitely want to get rid of the clue later. This time around, no one is going to know that I have it. That’s what I wanted initially when I found the first one with Cole. This time around, if I get the Immunity Idol, no one is going to know that I have the idol. Uh, and that right there is true power. I will be getting that idol tonight.</t>
  </si>
  <si>
    <t>Joe (2/3): This is not vacation for me. It’s work. Finding another idol represents moving further in the game, and the further I get, the closer I get to that million dollars, and the closer, you know, I can provide that much more for my children. You know, I tell my kids all the time, things just don’t come easy. You have to put in the work. And, you know, my kids are my motivation. Everything I do is for them, you know? If I had to dig a hole the length of Tennessee, I-I was gonna do it.</t>
  </si>
  <si>
    <t>Joe (3/3): I’ve been at two camps. This is my second idol I’ve found. And if I move on to the merge, guess what? I’m going to find the third idol.</t>
  </si>
  <si>
    <t>Jessica (1/1): Cole fainted. My initial feeling is just straight fear. Like, all of us are scared, but Dr. Mike and I were in control. We knew to get fluid in him. We knew to get food. He did it with two Healers in the healthcare world. It’s a food-related issue. I felt bad for him. I literally just wanted to hold him. And in that moment I realized that I really do care for him a lot more than I thought I did. I’m not ready to play this game without Cole.</t>
  </si>
  <si>
    <t>Mike (2/2): Cole’s gonna be fine. We just gotta make sure he’s fine. But Cole has become a liability. If you don’t feel well enough on Day 16, how are you going to feel on Day 17 and 18 or 23? We’re just going to have to keep pulling and pulling him along, and at some point, the scales are like… (gestures unbalanced scales) We need to get rid of Cole.</t>
  </si>
  <si>
    <t>Ben (2/2): It’s funny how things work in this game. When Cole fell over, he sealed his fate. I feel bad saying that, but it’s true. I think Lauren and Doc have the same agenda as I do, so if we do lose an Immunity Challenge, Jess’ boyfriend is gone.</t>
  </si>
  <si>
    <t>Ali (2/3): After Tribal, I had a blow-up with Ryan, so I know that my name has been on the line, and I’m more nervous than I probably have ever been.</t>
  </si>
  <si>
    <t>JP (2/2): Well, today’s Immunity Challenge, uh, didn’t go so well, but losing for us right now, is just not a big deal. Ali is next, and she has nothing she can do about it. Simple as that.</t>
  </si>
  <si>
    <t>Ryan (4/5): Ali is the obvious next target, but JP is a huge physical threat. I mean, he has literally carried us. He’s carried me through a challenge, literally. Taking that guy into a merge, that’s dangerous. But in order to vote out JP, I need to make up with Ali. I mean, she trusted me a lot, and I did backstab her. I need her to get rid of JP for this vote.</t>
  </si>
  <si>
    <t>Ali (3/3): After the last Tribal Council, I was definitely on the outs, but I think I found my crack. I just have to make it one more vote until we merge, one or two at the most. I still can’t trust Ryan, but he definitely sees that JP is only a threat moving further. Now I need to get with Chrissy. I know that I voted for Chrissy, but the thing is, I know that Chrissy is a very smart person. And, I mean, it just doesn’t make sense to keep JP.</t>
  </si>
  <si>
    <t>Chrissy (2/2): Ali’s told me that she’s extremely loyal, and going forward, she really wants to work together and get rid of JP. I think that JP is a threat, but truthfully, Ali voted for me last Tribal Council, so I don’t know if I can even trust Ali moving forward. The one person that I am mostly closely aligned with is Ryan, and together we need to make the decision on which of the two goes home tonight.</t>
  </si>
  <si>
    <t>Ryan (5/5): JP and Ali are polar opposites, yet concurrently, they both want to work with me and Chrissy. I don’t know why everybody wants to work with me. I think I’m a freakin’ weasel, but the closer you are to somebody, they can’t really see you go behind their back and backstab ‘em.</t>
  </si>
  <si>
    <t>Chrissy (1/5): I have been playing this game 24 hours a day, and I think that I am dominating the social game on this tribe, and both guys are closer with me than they are with each other. So that leaves me in a very nice position on this tribe, potentially the power position, and I think that where I am right now is setting me up for a nice future run.</t>
  </si>
  <si>
    <t>Cole (1/5): I feel really good with my five here in Yawa. We trust each other explicitly now, ‘cause we’ve been through some hard things together. Ben, he’s a good guy, and then Lauren, I think she’s going to stick with us. And me, Mike and Jessica, we’re originally three Healers, so we still have that bond carrying over from the last tribe. So if this group just stays together, we can accomplish so much, and I don’t think anyone else is gonna have that same unity.</t>
  </si>
  <si>
    <t>Ben (1/7): If we go into a merge, guns-ablazing, five strong, we’ll do alright, but my biggest concern right now is Cole. Cole and Jess sit down there and play patty-cake all night long, and it’s just hard to trust that.</t>
  </si>
  <si>
    <t>Ashley (1/1): Things have to get better. Right now we’re the broken tribe. It’s two versus two, Devon and I against Joe and Desi. But on top of all that, physically, we have nothing left. Our stomachs are empty, and you can feel that. We are out of all food. We have no rice left, we have no chicken left, no fruits, no vegetables. We have nothing left… except a little teeny bit of sugar. Survivor is no joke. I mean, we’re not joking when we say if we don’t get food today we might die.</t>
  </si>
  <si>
    <t>Devon (1/4): I’m running on empty. There’s not a single calorie in my body that is usable. My brain feels dead and every single one of my limbs feels like it weighs like a thousand pounds. This game is a lot more real than I thought, and going into the next Reward Challenge, if I don’t get this win, I don’t know… (shakes head) I don’t know what I’m going to do.</t>
  </si>
  <si>
    <t>Ben (2/7): This is the greatest feeling ever, because you want to make it to the merge because then Survivor starts. That’s when you start finding your true alliance, but you gotta be on your game. And the merge is the first step in getting to that million dollars.</t>
  </si>
  <si>
    <t>Joe (1/3): It was music to my ears when Jeff says, you know, “Drop your buffs.” I think I’m in a good spot. I have more numbers with the Healers. You know, and the Healers are five. There’s only four Heroes and three Hustlers. In addition to that, no one knows about the Immunity Idol that I have. So, I mean, right now I’m excited.</t>
  </si>
  <si>
    <t>Ryan (1/4): I needed this merge so badly. My tribe was a complete disaster. There’s only three of us left. So making the merge, I mean, that’s what you dream of. This is the playoffs now.</t>
  </si>
  <si>
    <t>Devon (2/4): Oh, my God. I am in just perfect bliss right now. To make the merge is such an accomplishment, and to go from such a low this morning to being with all these amazing people and then to go to eat this Outback feast with such happiness, I feel like a king, man. This is the life.</t>
  </si>
  <si>
    <t>Cole (2/5): I usually eat, on a regular day, 8,000 calories, and so before the merge, I was just in survival mode. Like, I just want food. And now, after almost three weeks of starving, we have Outback Steakhouse. The steak just falls off the bone and melts in your mouth. It feels like it’s straight out of a dream. If Survivor is a mountain, right now I feel like I’m about halfway. And that’s how you conquer a mountain, one step at a time.</t>
  </si>
  <si>
    <t>Chrissy (2/5): This is the first time that I have a chance to meet Joe, and my goodness, I am very glad that I’ve spent all this time so far without Joe. He’s really loud and totally obnoxious.</t>
  </si>
  <si>
    <t>Chrissy (3/5): So Joe tells us there was an idol that was played. The question is, does Joe have a second idol that he dug up at Levu?</t>
  </si>
  <si>
    <t>Jessica (1/3): This Aussie waiter, you know, he brings me a Thunder From Down Under, and I’m like, “I love your Thunder From Down Under,” and that’s not something that typically comes out of my mouth. Being a virgin, I’m just-- I try to stay pretty moral and holy. Aside from the joy and the excitement about the Outback steaks, the game ultimately kicks back in. So the goal going into the merge was to remain Yawa Five to the end. That’s me, Lauren, Mike, Cole and Ben, but we need to bring in at least two more people to make the majority. And I think we can get to the old Healers, Joe and Desi. So we’ll see if it works. As long as no one tries to break away from the alliance, we’ll be good.</t>
  </si>
  <si>
    <t>Ben (3/7): Before the tribe swap, Chrissy and I were pretty tight, but no one knows we were working together. And she’s wanting to talk in front of everyone, and that’s kind of concerning, because I don’t want us two to be considered a tight alliance. Now that we hit the merge, everybody’s starting from scratch. You gotta anticipate. There’s no teams now. It’s about me and my family, so moving forward, there’s not gonna be all this camaraderie. It’s gonna be blindsides, lies, and I’m sure someone is going to cry.</t>
  </si>
  <si>
    <t>Cole (3/5): The goal was to get to the merge. And now the first step back into camp, it feels like we’ve been given new life-- like a chance to start over. We have hammers now, multiple machetes. We even have these massive nails so we can build a great shelter. But at this point in the game, all bets are off. People are going to be out for themselves, so the thought crossed my mind that I should be looking for a clue or some kind of advantage, but I couldn’t find anything. But I feel like I need to keep actively looking, just because people are going to be with other people now, talking a lot, plotting and strategizing, trying to build new alliances.</t>
  </si>
  <si>
    <t>Jessica (2/3): I spoke with Desi, and I was pleased to hear that her and Joe were still working together, so now I have all of the old Healers and Lauren and Ben from Yawa, and that’s the majority. I am feeling like a queen bee at this moment.</t>
  </si>
  <si>
    <t>Ryan (2/4): I have been waiting to talk with Devon since we had swapped. It’s like two old friends coming together.</t>
  </si>
  <si>
    <t>Ryan (3/4): A Hero-Hustler alliance makes sense for us, because unfortunately, there’s only three Hustlers left: me, Lauren, and Devon. But I know I’m tight with two of the Heroes, JP and Chrissy, so it would be a perfect alliance. I mean, the merge vote is like the cream of the crop of Survivor. This decides who is going to dictate the rest of the game, and a Hustler doesn’t wait. A Hustler goes and makes alliances.</t>
  </si>
  <si>
    <t>Devon (3/4): Right now, looking at the twelve we have, I think the strongest people truly made it to the merge. But the Healers and the Heroes, they’ve seen each other as threats this whole game. And us Hustlers, we’ve been kinda flowing under the radar, which coming into the merge isn’t a bad spot to be in.</t>
  </si>
  <si>
    <t>Lauren (1/2): The Heroes and the Hustlers want the Healers gone, and I don’t want no part of that. I’m sticking with the Healers. You know, I really like Dr. Mike, and I made a pact with the last Yawa tribe, and, uh, it does make sense for the five of us to stay strong.</t>
  </si>
  <si>
    <t>Mike (1/5): Lauren tells me immediately that Devon wants to get out all the former Healers. I am concerned that the Healers can be ganged up on by the original Hustlers and Heroes, but the reality is that we’re still five Healers strong, plus I’m strong with Lauren and I’m strong with Ben. So the lines are being drawn in the sand, and I expect a war.</t>
  </si>
  <si>
    <t>Devon (4/4): Joe knows how to play the game, which makes him a threat to others, and Cole is a physical threat, and if he does end up losing the first Immunity Challenge, it would be a good time for him to go.</t>
  </si>
  <si>
    <t>Ben (4/7): So right now, I’m listening to everyone, and I could go one way with the old Heroes and old Hustlers… or I can see if we could get that Yawa five working. The question is, can I trust Cole?</t>
  </si>
  <si>
    <t>Ben (5/7): He’s selfish, and I don’t think Cole respects anyone here. He just respects himself. You need help to get to the end, period. But right now, I need someone that I can trust.</t>
  </si>
  <si>
    <t>Jessica (3/3): Cole has made some big mistakes, especially with food. He just doesn’t think… and he goes off by himself, he doesn’t talk to the group, he eats food alone. You can’t do that in Survivor. But Cole is my number one, and I just feel a connection with him. We have built a great thing together, and I need him here. So I think it’s time for another chat.</t>
  </si>
  <si>
    <t>Mike (2/5): The Yawa tribe went in saying we were five strong. The problem is, Ben now is wavering.</t>
  </si>
  <si>
    <t>Mike (3/5): Post-merge dynamics are nothing that I thought they would be. I imagined that I’m the only person playing this game, but it ends up that everybody is playing the game. That makes my life so much more difficult. Just because I went in here with a supposed alliance of five doesn’t mean that everybody is sticking to the alliance of five.</t>
  </si>
  <si>
    <t>Cole (4/5): Now to have my name on the chopping block, I’m experiencing that Survivor paranoia, but just like in rock climbing when your gear pulls and it doesn’t hold, you’re all the way at the top, and now you’re gonna be on the bottom. And my alliances are my gear. I just pray that’s going to keep my life in Survivor going.</t>
  </si>
  <si>
    <t>Ryan (4/4): Going into a merge vote, it is of great importance to take out a threat, and there are so many threats out there. So now is the time for this Hustler and Hero alliance to come together and try and take out the Healer tribe.</t>
  </si>
  <si>
    <t>Cole (5/5): I’m very worried. My name is being thrown around big time. There is a solid chance I’m going home tonight, and apparently, I have rubbed Ben the wrong way with my eating habits. So I’m trying to find a way out of this currently and see what I can do.</t>
  </si>
  <si>
    <t>Ben (6/7): Cole came up and apologized to me, and I did my little, “Oh no, bud, we’re good. Yeah, you know?” And he’s offended me this whole time I’ve been at camp with him. But separating away from the old Yawa tribe and voting Cole could backfire on me later. I gotta be tactically and not emotionally. So, tactically speaking, if I have to work with Cole to get further in the game, then I will.</t>
  </si>
  <si>
    <t>Joe (2/3): I’m aware that I may be a target. You know, I’m a strong player when it comes to strategy, and, you know, I found the idol, and people are terrified from that.</t>
  </si>
  <si>
    <t>Joe (3/3): Ben’s playing both sides. My Healers tribe has been compromised. You know, they’re-- they’re definitely, you know, sipping on Ben’s juice right now. But if I’m feeling the heat, I have an idol, and if I use it for myself or if I use it for someone else at the last minute, I’ll make my final decision.</t>
  </si>
  <si>
    <t>Mike (4/5): The first person that needs to go is Chrissy, because is this game you gotta get out the really smart ones-- they can trick people. So tonight we’re going to be five Healers strong against Chrissy, and I think I can trust Lauren to vote with us. So now we have six people.</t>
  </si>
  <si>
    <t>Mike (5/5): So now the question becomes, is Ben with us or against us?</t>
  </si>
  <si>
    <t>Lauren (2/2): Ben and I, we’ve been together since Yawa, and he was the only one from Heroes, I was the only one from Hustlers, but now we are really in the middle. This is a whole new game. It’s just so much to try to figure it out in your head and make a great decision. It’s very hard.</t>
  </si>
  <si>
    <t>Chrissy (4/5): Right now the discussion is whether to send home Joe or Cole. The tricky part is we don’t know if either of them has an idol.</t>
  </si>
  <si>
    <t>Chrissy (5/5): I would be agreeable to voting Jessica out, because we think that Joe might have an idol or give an idol to Cole, and I think it’s unlikely that Jessica has a Hidden Immunity Idol. Plus Jessica and Cole have gotten very tight, and we want to split them up. I’ve been applying to this show for 16 years, so I’m a student of this game enough to know that Tribal is live and people do change their votes. I just hope that I’m on the right side of it tonight.</t>
  </si>
  <si>
    <t>Ben (7/7): Chrissy, she trusts me, so tonight am I going to have to break that with Chrissy and vote her out, or break away from the Yawa Five and get a Healer out? I’m sitting in the middle, and having to choose a side, this is the worst thing you can do in a million dollar game. But one thing is for certain, tonight is going to be battle lines drawn, alliances aligned. You know, war is not a pretty thing, and it’s not going to be pretty tonight either, because we’re going to war tonight.</t>
  </si>
  <si>
    <t>Joe (1/5): Jessica got completely blindsided by the Heroes and Hustlers. That was an amazing play. Um, as a fan, you just gotta appreciate that.</t>
  </si>
  <si>
    <t>Ben (1/8): Lauren and I put a plan in play, and executed it, and got our target out. So, it was, uh, it was a good feeling. If I can keep the reins on this Hero-Hustler group and get us to a seven, I will, but I’m worried about the individual part, because an individual can mess this whole thing up.</t>
  </si>
  <si>
    <t>Lauren (1/3): This morning, I reached into where the nails were and picked up a little piece of paper rolled up really tight. It’s a hidden clue or something, you know? I guess it’s been there since we merged, and then I was trying to make sure nobody was paying me any attention. My heart started beating probably 150 beats per second.</t>
  </si>
  <si>
    <t>Lauren (2/3): (reading advantage) “Here’s how it works: when it is your turn to vote, do not write down a name. Instead secretly place this note inside the voting urn and take the blank voting parchment back with you.” The hard part is gonna be getting this advantage in the urn in front of ten other people, and hopefully nobody will even know there was someone who didn’t vote. But I need to make sure no one sees me do it, because, you know, that could blow up my whole game.</t>
  </si>
  <si>
    <t>Joe (2/5): Right now, I do have a target on my back, so I need to make adjustments to my game, and this is a great opportunity to establish better relationships and stronger alliances.</t>
  </si>
  <si>
    <t>Joe (3/5): I put myself last ‘cause I just didn’t want an additional target on my back, and right now, who has the power is the Hustlers. I have a decent relationship with Devon, so I gave him first dibs on eating. I feel that if I continue, you know, developing a relationship with-with Devon, that’s gonna benefit me, definitely in the long run.</t>
  </si>
  <si>
    <t>Devon (1/2): When I walked into that spaghetti feast, I felt like there was a little pressure on me being the first one, knowing that everyone else is counting on me to set the bar for how much we’re gonna eat.</t>
  </si>
  <si>
    <t>Devon (2/2): I was just, like, shoving each bite in my face. But I felt like I was fair. I mean, I might have eaten a little more than my fair share. But when there’s that much food, it’s hard to stop.</t>
  </si>
  <si>
    <t>JP (1/1): I got to eat second, but I wouldn’t mind going last, so-- just because if anything was leftover, you got to finish it off, but, uh, you just want to make sure that everybody gets their fair share and it all works out. You know, all in all, you know, by no means was I, uh, fat and happy, but it just is what it is. You take your portion and leave it for the next person. If they eat more then that’s on them, you know?</t>
  </si>
  <si>
    <t>Cole (1/4): I think JP and Devon may have indulged a little more than their fair share. I don’t blame them. I’m gonna do the same thing. I know I’m on the bottom, so I’m gonna get back at all these people who stabbed me in the back and eat as much as I want. There’s writing on the bottom of the plate. It said that you have an idol buried underneath your tribe flag. So I’m thinking I may be the first person to see this clue. I know I needed to find some way to hide this clue from everyone, so I decided to use an apron that was wrapped around the bread and cover it up and make it try to look as natural as possible.</t>
  </si>
  <si>
    <t>Chrissy (1/3): I’m a student of this game enough to know that there is generally a clue to be found at a reward. So I begin to look at the bottom of the salad bowl, unwrap the extra silverware. Kind of looked around, looked at the trees around me… didn’t see a clue, so I continued to eat.</t>
  </si>
  <si>
    <t>Chrissy (2/3): I actually think that I am the first one to see this clue, and I’m hoping that Ryan will also find the clue.</t>
  </si>
  <si>
    <t>Ryan (1/5): Spaghetti is great. Kids clamor for the taste of spaghetti. I like spaghetti, it’s fine. Caesar salad is ok, but I was looking for a clue. If you see this clue, you do not have to be a mastermind to figure this out. So the less people who know about the plate, the better. I have searched for the idol for 20+ days now and got nothing. Now I know exactly where one is. So if I don’t find it, I would never be able to-to swallow that.</t>
  </si>
  <si>
    <t>Cole (2/4): Chrissy and Ryan were definitely talking about the clue. There’s nothing else that they would whisper that quietly about right next to me. I could definitely beat out Chrissy and Ryan in a digging challenge, so if push comes to shove, I’m gonna have the bigger push and shove there, and I don’t feel bad about going all out for the idol.</t>
  </si>
  <si>
    <t>Ryan (2/5): Knowing that the Immunity Idol is right under the flag, my heart’s beating out of my chest. I have to just wait for a moment to break away.</t>
  </si>
  <si>
    <t>Ryan (3/5): We were telling people about the reward, and all of a sudden, Cole goes to pee, and I’m thinking, “This is it. This is where I have to strike.” When Cole’s literally caught with his pants down, I’m going to dig up this idol.</t>
  </si>
  <si>
    <t>Ryan (4/5): I am standing there with the idol in my little pink shorts, and pandemonium is ensuing in front of me. Nobody knows what’s going on because I was really the only one who knew exactly what had transpired.</t>
  </si>
  <si>
    <t>Ben (2/8): Cole’s digging his own grave at this point. You don’t want your enemies to know you have the idol, and he blatantly went out there running and just started digging.</t>
  </si>
  <si>
    <t>Ben (3/8): I don’t like Cole. He’s rubbed me the wrong way, and if Cole’s got the idol, everybody needs to know, because he’s one of the main targets. I don’t care, I’ll blow his game out.</t>
  </si>
  <si>
    <t>Cole (3/4): It’s a complete disaster at this point. Everyone thinks I have an idol, but I don’t have an idol. I feel like I’m in big trouble, so bluffing that I have the idol is the only move that I have left at this point unless I can go win immunity. That would be a game changer for me.</t>
  </si>
  <si>
    <t>Chrissy (3/3): It totally sucks that Cole won individual immunity, but we still have three other Healers to choose from, so the Hustlers and the Heroes just need to figure out which one of those we’d like to see go next.</t>
  </si>
  <si>
    <t>Cole (4/4): The Immunity Challenge was the bomb. I came out on top. I have new life. I am so stoked to be here again. I was getting pretty bummed out. I was thinking I was leaving tonight, so to win that challenge put me on top of the world. However, I definitely feel like the Healers are a sinking ship at this point, and if we don’t do something soon, we’re going to be in a bad, bad place.</t>
  </si>
  <si>
    <t>Ben (4/8): Cole winning immunity changes everything, so the plan right now is to split the vote between Joe and Desi. Dude, and the fact that he’s already found and played two idols. Joe is a gamer, and the longer Joe stays in the game, the more chance he has to find another one. And Desi, she’s physically strong, she’s mentally strong and she can compete with the best of us.</t>
  </si>
  <si>
    <t>Joe (4/5): With Cole off the chopping block, they’re probably gonna try to vote me out, but I still have angles to play, because at this point it’s four Healers, four Heroes, and it’s a matter of who can sway the Hustlers.</t>
  </si>
  <si>
    <t>Ryan (5/5): What Joe is pitching is true. If Ben gets to the final three, he very well could win. He’s got a great story, he’s a former marine, and he’s just a good guy. So I don’t want to take Ben to the final three. However, if I vote off Ben, that’d be betraying Chrissy, who really trusts me, so now is not the right time.</t>
  </si>
  <si>
    <t>Ben (5/8): Just like I thought, Joe is trying to put a target on my back. You know, I just really don’t like that guy.</t>
  </si>
  <si>
    <t>Joe (5/5): Ben came up to me real cocky and confident. I didn’t like it. So I’m thinking he’s always saying, “I’m a marine,” you know, this and that, you know, so I told him, I said, you know, “You’re going around swearing on your marine,” and he’s like, “I have never done that.” Maybe he didn’t directly say, “I swear on my marines,” but it doesn’t really matter. I know I’m in trouble, so I got to do what I can to try to blow up his game.</t>
  </si>
  <si>
    <t>Ben (6/8): Joe pushed the right button. I take what I did in the Marine Corps very serious. And I’m still dealing with it. There’s things that I have to live with every day, and, uh, thoughts that I have every single day, and for some putz like him to sit there and telling people that I swore on it, it pisses me off.</t>
  </si>
  <si>
    <t>Desi (1/1): Joe just caused another blowup at camp. It’s certainly unsettling. I hope he knows what he’s doing, because I realize there is a target on my back, but Joe’s instincts have worked well up to this point, so this could either work out really well for me or really badly for me.</t>
  </si>
  <si>
    <t>Lauren (3/3): I decided to tell Ben about the secret advantage, because if I play it and don’t vote, then it would be three votes Joe, three Desi, and the Healers could use their four votes to vote out one of us. I’m solid with Ben, however, I’m playing this game for myself and for my daughter, and having that extra vote it could get me to the final three, so I’ve got to make a big decision.</t>
  </si>
  <si>
    <t>Ben (7/8): It’s a blessing and a curse that she found this, but right now I’m worried that Joe’s got another idol, so we have to split the vote. But to get the numbers, I’ve got to convince a Healer to come with us.</t>
  </si>
  <si>
    <t>Mike (1/1): For some reason, Ben feels that he needs me to vote out Joe. It doesn’t make sense. I don’t know what’s going on, but if I show my allegiance to Ben, this could be my moment to get off the bottom. At the same time, this could be a perfect opportunity to take out the biggest threat in this game and that’s Ben.</t>
  </si>
  <si>
    <t>Ben (8/8): If this don’t work, I might be screwed. It’s a game of russian roulette. I’ve just put one round in the chamber, spun it, and hopefully the hammer doesn’t go down on me tonight.</t>
  </si>
  <si>
    <t>Mike (1/4): My Tribal Council experience was, again, me not knowing who’s going home. I voted for the person I was supposed to vote for, Joe, but Desi went home, which I’m not happy about, because the group of seven looks like they’re trying to just stay together and vote off the Healers. So at this point, I need to throw the other Healers under the bus, and by me subtly, or sometimes not even so subtly, throwing names out there, it could mean I’m here for a few more days.</t>
  </si>
  <si>
    <t>Mike (2/4): I have an idol, but I don’t want to play it, so I’m throwing names out there right now, knowing that Joe and Cole are so hated on this tribe, that they’re going to be one of the two people to go next.</t>
  </si>
  <si>
    <t>Lauren (1/2): I had the secret advantage and I played it and I think I played it very well. Nobody caught on to it. I got away with it. My secret advantage is in play, um, which is super exciting for me because now I have two votes.</t>
  </si>
  <si>
    <t>Lauren (2/2): At this point right now the only person that knows about the secret advantage is Ben. And so far, he’s not let me down, and I’ve not let him down, and keeping him involved in it keeps us as two together.</t>
  </si>
  <si>
    <t>Ryan (1/3): I’m really proud of myself so far because I found the idol underneath the flag. It’s mine. It’s in my pocket. It’ll be in my pants going to Tribal Council. Usually if somebody has an idol, you keep your cards close to your vest, but Devon really trusts me, so I had to tell my boy Devon. I know that Devon will never tell anybody that I have an Immunity Idol. I’m making him dependent on me a little bit, and that dependency is carrying me into the end.</t>
  </si>
  <si>
    <t>Joe (1/3): It’s good to have a good meal and, you know, just to get the extra energy and have an edge when it comes to individual challenges. But, actually, this reward gives me a window of opportunity to make moves and completely change the game.</t>
  </si>
  <si>
    <t>Chrissy (1/3): To get a huge meal on a gorgeous yacht while cruising the Fijian islands is absolutely priceless. Of course I would much rather have this reward with just my alliance, but even though I’m not with my friends, I’m glad I’m here and can control the conversation.</t>
  </si>
  <si>
    <t>Cole (1/2): I was so pumped to win this reward, because I’m going to be getting some more food, and with immunity right around the corner, I’m going to need as much energy as I can just to keep this winning streak going. I have only lost one challenge my entire Survivor career so far, and now with a full belly, I have a better chance than most to win the next immunity.</t>
  </si>
  <si>
    <t>Joe (2/3): It’s definitely nice to be away from camp and have food and have the option to kind of just hang out, but right now there’s ten players and there’s an alliance of seven. And you have three Healers on the bottom. So I have no control in this game right now. I’m definitely in trouble, but I’ve always been in trouble, and somehow, some way, I’ve stuck around. I play this game 24 hours a day. You know, I came out here to play. I-I need to go. I like going 100 miles an hour. I don’t-- I don’t like slowing down. I’m not going to give up. I’ve been an aggressive player since Day 1. I’ll continue doing that, and it will probably cost me the game, but… that’s me.</t>
  </si>
  <si>
    <t>Ryan (2/3): I wanted the experience of being on the yacht, but at the end of the day, you’ve got to move on. And I now have the opportunity to talk to Ben because I’m trying to build as many relationships and maximize my advantages that I have.</t>
  </si>
  <si>
    <t>Ryan (3/3): Truth is power in this game, and I need to let people know I’m telling them the truth.</t>
  </si>
  <si>
    <t>Ben (1/5): Freakin’ Ryan has the idol, and I couldn’t be more ecstatic at this point because now I know Cole doesn’t have it. Information is key in this game and so all this trust getting put into me is going to help me later on in the game, too. But this proves that Ryan is out here to play and win a million dollars, so I’ll just have to keep an eye on that because right now this seven has to stick together.</t>
  </si>
  <si>
    <t>Joe (3/3): Right now, there’s a group of seven that are just running this game, and I’m definitely on the chopping block. I’ve been digging for an idol that probably is not there, but I’m not going to give up. One thing I do have is, you know, people feel like I am *expletive censor*, so I’m going to start pushing buttons more and I’m going to get enough people so upset at me that they’re like, “Yo, let’s just keep this dude around because we can get rid of him at any point,” and at some point I can make a move.</t>
  </si>
  <si>
    <t>Ashley (1/4): I’m so fed up with Joe’s mouth. I mean, yeah, it’s all a game, but, yeah, you’re dealing with real individuals and real people with feelings. I mean, he’s such a bully, like a bully on a playground, just trying to do whatever you can and say whatever you can to get under Chrissy’s skin or get under my skin.</t>
  </si>
  <si>
    <t>Ashley (2/4): I don’t know what Joe’s plan is because he has to know that the more he pisses people off the more people are going to want to get rid of him. I know that’s what I’m going to be pitching at the next roundtable meeting, is that Joe needs to go before Cole, because he’s just an unpleasant person to be here with, and that’s what’s going to get him sent home.</t>
  </si>
  <si>
    <t>Ben (2/5): I’m aligned with Lauren, but I am going to need to trust someone to come on board with Lauren and I to help us, because thinking more about the fact that Ryan has an idol, I realized that’s pretty dangerous.</t>
  </si>
  <si>
    <t>Ben (3/5): I chose Devon because Devon’s just got a good soul. He really does. He’s got a good heart. I want him to trust me, and I want him on my side.</t>
  </si>
  <si>
    <t>Devon (1/1): This game just got real complicated. Ryan’s been telling me that I’m the only one that knows about this idol, yet… he’s going around to other people telling them the exact same thing. We were in this game together since Day 1, and I wanted to go to the final three with Ryan, but I’m going to move on. I’m going to play this game with Ben, and I’m going to have to make some big moves coming up.</t>
  </si>
  <si>
    <t>Cole (2/2): It’s disappointing because I know that I had my chance to save myself today in the challenge, and I already have a big target on my back, but they don’t like Joe, so hopefully they’ll all take Joe out.</t>
  </si>
  <si>
    <t>Ben (4/5): Old Lauren pulled it out and beat Cole, so couldn’t be happier. You know, it was very important that Cole did not win immunity today because Cole is the biggest Immunity Challenge threat here. We’re getting the main target out, our hard target, but there’s a big fear of a Hidden Immunity Idol, and that is why we can’t just place all our votes on one Healer, so we have to split the votes into a four and three.</t>
  </si>
  <si>
    <t>Ashley (3/4): I’m pissed. Joe, he’s like a rat. You lose track of him for one second, and he’s off trying to find another idol. He’s off looking for advantages. He’s very dangerous in many ways, and I think we’re all just sick of him, and he needs to go.</t>
  </si>
  <si>
    <t>Ashley (4/4): Ben told me to vote Cole because he’s a huge physical threat. I’m getting super annoyed. I don’t need to be told what to do right now. I’m going to do everything I can to convince people to vote Joe because I can’t be the only one weighing these options in my head right now.</t>
  </si>
  <si>
    <t>Mike (3/4): I’m safe for tonight’s Tribal Council, if I could believe Ben. But how much can I trust Ben? I can’t. Every person that I’ve trusted has betrayed my trust. So I’m not playing their game. I gotta do something to send one of these big threats home.</t>
  </si>
  <si>
    <t>Mike (4/4): The Hustlers and Heroes’ mentality are just playing for the next Tribal Council, and it’s stupid. So because of that, I’m going to make the world implode by playing my idol. Eeny-meeny-miny-moe, who am I going to give it to? It might be high drama tonight. It’s go big or go home time.</t>
  </si>
  <si>
    <t>Chrissy (2/3): I’ve been voting with Ben since Day 1, but, apparently, we cannot ask questions and say, “What is the logic behind voting for Dr. Mike?”</t>
  </si>
  <si>
    <t>Ben (5/5): I’m not trying to be a dictator here, but for my game, I don’t want Joe gone because everyone already can’t stand the guy. Unfortunately, some people, they’re playing with their heart and their morals. In Survivor, heart and morals don’t get you a million dollars.</t>
  </si>
  <si>
    <t>Chrissy (3/3): At this point, it’s sort of become Ben’s way or the highway. I know there is a game strategy, and the game strategy says get Cole out first, get Joe out second. But, frankly, there’s no bigger strategic threat than Joe. And I know that this is not Ben’s plan, but I believe that Ashley feels that way as well. There are a lot of threats left in this game. Now we have to decide what to do.</t>
  </si>
  <si>
    <t>Chrissy (1/2): Tribal Council was crazy and fun. The seven accomplished exactly what they needed to accomplish, which mainly was vote out Cole. But the best part of the night was when out of left field Dr. Mike played an idol, for no reason at all. It was icing on the cake. So at this point, we have two Healers left to vote out. Joe and Mike are dead men walking.</t>
  </si>
  <si>
    <t>Mike (1/4): I had to play my idol for two reasons. One, because I’m not going to be that idiot that goes home with an idol in his pocket. But I also knew that there was a chance that they might write Joe instead of me, and I need him with me. So I had to make sure that they were going to write my name. And now my vote comes along with another vote, so we’re a bloc of two, versus Cole staying here, I’m still just a bloc of one.</t>
  </si>
  <si>
    <t>Joe (1/1): At Tribal, Mike just exploded. He was the villain, which I was kind of upset because that’s my role, that’s my lane. But he definitely messed up with the idol, because no one knew he had the idol, so we could have used it down the road for a blindside for him and I to move forward in the game. Now we’re just two swing votes with no alliances, no power, and no idol.</t>
  </si>
  <si>
    <t>Mike (2/4): It appears that I might have put a target on my back after this Tribal Council, but the reality is I already had a target on my back. I needed to start playing my game, and my game is I’m going to convince you seven why you need to crack. Everybody thinks I’m that crazy doctor, but I’m here to win this game. I’m not here to make it to nine or to eight or to seven. The seven have to break up at some point, and now is going to be the time to act. And so, yes, it might appear that I’m on the bottom right now, but stay tuned. I think it’s about to get really good.</t>
  </si>
  <si>
    <t>Lauren (1/6): Ryan’s wrong. I picked those people for strategic reasons. This reward would be a good opportunity to change the future of my game tremendously. They do think that they’re a strong group of seven, and it’s not a strong group of seven. It’s getting ready to blow up.</t>
  </si>
  <si>
    <t>Mike (3/4): I am mad. The Reward Challenge was mine to win, and I lost it. It sucks. And now I’m stuck on the beach with Chrissy, Ryan, and JP, who are literally just blinded by the seven. They want to just play this comfortable game, “Let’s get Joe and Mike out.” So, like, it’s a day for Joe and I to stir things up, and bust some more jokes. We’re like Siskel &amp; Ebert.</t>
  </si>
  <si>
    <t>Ryan (1/3): I love cheeseburgers. I’m starving. I’m absolutely starving. And now I just have to continue to watch the Coconuts comedy show. And it’s getting a bit annoying, but it’s just been so beneficial to have people like Mike and Joe on the outside who nobody want to work with, so it’s making it a lot easier to get to that seven than it normally should be in a season of Survivor.</t>
  </si>
  <si>
    <t>Ryan (2/3): We’re still going to get out Mike and Joe, but me and Chrissy are playing a bit more strategic game than everybody else. We’re looking down the road, and our focus at this point is on Ben as that first vote going into the seven. Ben’s a strong player. He’s going to be really tough to beat in the end. And it’s so funny, Ben’s the one that’s saying, “Let’s stick with the seven. Stick with the seven.” Yeah, we’re sticking with it, but you’re going to be number seven.</t>
  </si>
  <si>
    <t>Lauren (2/6): It didn’t take me two seconds to eat that cheeseburger. You know, I dropped mustard on my pants and I said, “Oh, God, there’s mustard,” and I’m thinking, “I ain’t had a bath in twenty-something days. What’s mustard going to hurt now, you know?” The whole time I’m thinking let everybody eat, feel good, and then we can start talking serious business.</t>
  </si>
  <si>
    <t>Lauren (3/6): Seven is a great number to get to, but that seven is not gonna last forever. And if we’re-- and if you’re stupid enough to really think it’s gonna last, something is wrong. JP, Chrissy and Ryan feel a little bit too comfortable right now. So to me, it’s the perfect time to beat them to the punch and break up the numbers before it comes breaking up on us.</t>
  </si>
  <si>
    <t>Ashley (1/2): Lauren’s plan to break from the seven early is an awesome idea. And if I want to be in on this stuff and really be the one making decisions and not just being told what to do, then I need to step up the aggression. I need to step up my gameplay.</t>
  </si>
  <si>
    <t>Ben (1/6): It is impossible to live with Joe. I’m sick of being called King Arthur. I’m sick of, uh, trying to keep everyone in line and straight, but right now if I need to keep Joe, I’ll do it.</t>
  </si>
  <si>
    <t>Devon (1/4): Lauren has been surprising me. She came into this game talking no strategy, and now I’m seeing this other side of her, and she’s really good. She’s like as good as me. And, uh, I’m happy she’s on my side. And I think this plan is going to work. This is what Survivor is all about… this moment. You never know what can happen at rewards.</t>
  </si>
  <si>
    <t>Lauren (4/6): (tearfully) I got a letter from my daughter, and when it said, “Dear mama,” that was it. I lost it. I’m a single mother. I have to fight for every dime that I’ve gotten. And it’s a really good reminder that I have to make big moves for her. That’s the whole point of me being here is to not give up on her. I mean, I’m not here just for myself. I’m here for her and for her future. It’s not for me. And for those guys to get it also, I think it meant a lot to them, and I think that it actually brought us closer together. So we can actually make this happen.</t>
  </si>
  <si>
    <t>Ben (2/6): It was the start to a new day and what better way to start your day from hearing from your family? So sitting up there with my wife and my two kids, you know, I know it’s a letter, but you can hear her talking those words, you know? And Wyatt wrote me a letter, too, and… (chuckles) and his writing is getting better. And, uh, I love my wife. I love her to death. She changed my life. She saved my life. When you go through combat and you come back, a lot of people have a hard time doing it, and I owe her the world. She’s why I’m out here. I’m-I’m here to play the game. My family just gave me the gas and the fuel I needed to play this game.</t>
  </si>
  <si>
    <t>Ben (3/6): Out of nowhere, I see this “X” and it says, “Dig.” At first I think that there’s an idol underneath that rock. But there wasn’t. It’s a map of our island, and it’s a clue to where this Hidden Immunity Idol is sitting. It says, “Look for a clay pot.” Oh, man, I’ve been looking since Day 1 to find these darn idols. Man, I lost it. You know, no way! And now the marine in me, when there is a mission or a task to be done, it-- it’s go time. Right now I have a map. I have an objective, and I’m going to go get the job done. My mission now is to get to this idol. You know, I’m sweeping the area like I would clearing a room. You have to keep a keen eye out for something that looks out of place. And I have to find this, but you have to keep a calm and cool head, think quickly, but think clearly.</t>
  </si>
  <si>
    <t>Ben (4/6): I found an idol on Survivor. I’ve never been more happy in my entire life to wear a darn necklace of shells, you know? At this point the seven blowing up and my name has been thrown around. I’m being called King Arthur. So I need the idol, and I ain’t telling no one about it, ‘cause nobody around here can keep a darn secret. This gets me one step closer to a million, and I believe that my wife helped me find this idol. So thank you, honey. This one’s for you, and this one is from you.</t>
  </si>
  <si>
    <t>Ashley (2/2): JP, Chrissy and Ryan didn’t win, and that just works perfectly for our plan. I’m like a giddy little kid about this vote tonight. Now it’s just time to pull the trigger and make it happen.</t>
  </si>
  <si>
    <t>Ryan (3/3): I was very surprised that Ben, Lauren, and Devon chose to eat. I thought we had a job to do in taking out Joe and Mike. What-what am I? A-a Romanian gymnast? Like, I-I-- I’m going to be doing backflips on the platform? That kind of left a bad taste in my mouth, but luckily, Ashley won. And now we get to decide who’s going to stay between Mike and Joe.</t>
  </si>
  <si>
    <t>Chrissy (2/2): I feel very comfortable with our alliance of seven. We are definitely unified in wanting to get out Joe or Mike. I can’t wait to get rid of both of them, but getting rid of one of them is going to break up this new… (air quotes) Coconuts alliance, which is making us all bananas.</t>
  </si>
  <si>
    <t>Devon (2/4): I look at Chrissy and Ryan, and I see the power blinding them. I see the cluelessness in how confident they’re acting. It’s mind blowing. That needs to be changed, and myself, along with my alliance, is going to be the one to change that.</t>
  </si>
  <si>
    <t>Lauren (5/6): Right now is the point in this game that we have to take control and break up JP, Chrissy and Ryan. They’re all threats, in my opinion. Chrissy is just a huge thinker. You know, she is such a mastermind. JP is a huge threat because, you know, he might not be good at balancing, but he is good at everything else. Ryan is a huge threat because he has an idol. This is a great time to flush that idol and get rid of him. Starting tonight, the game is really on.</t>
  </si>
  <si>
    <t>Devon (3/4): It’s going down tonight, but moving forward, we need to maintain control after the biggest blindside yet. And so, I’ve come up with a plan to do it very subtly.</t>
  </si>
  <si>
    <t>Devon (4/4): Ben’s with us, yet he’s going to pretend like he’s not with us. So after Tribal Council, Chrissy, Ryan or JP, whoever is left, will come running to him. They’re in for a rude awakening, and it’s going to be classic to see the looks on their faces. I mean, this is what Survivor is all about. But Ben’s voting with them, we need Mike and Joe to vote with us to just keep numbers.</t>
  </si>
  <si>
    <t>Ben (5/6): My mission now is to stay on the inside of JP, Chrissy and Ryan, and infiltrate when we get back from Tribal.</t>
  </si>
  <si>
    <t>Ben (6/6): Tribal Council is going to be fun to watch, ‘cause we’re going to pull the rug out from underneath them. So I got to get my acting shoes on… (chuckles) and they need to get Mike and Joe.</t>
  </si>
  <si>
    <t>Mike (4/4): Oh, my gosh, it’s happening. The seven have split, as I knew they would. All of a sudden, the court jester has become Merlin and I’m gonna make them disappear one by one.</t>
  </si>
  <si>
    <t>Lauren (6/6): Chrissy, JP and Ryan have no idea that we’re actually tricking them, which is the funny part. They think that they’re in charge, and I’m glad that’s the page that their own, because I’m a page ahead of them. You have to think about every little scenario, because once you make the play, there is no taking it back. Tribal is going to be a huge blindside. I mean, the seven is going to get blown up, and it’s going to be fireworks at camp tonight… (chuckles) The fourth of july is coming early.</t>
  </si>
  <si>
    <t>Chrissy (1/4): I’m upset about the blindside, but I’m more upset about the way that those five treated us three when we got back to camp. Blindsides are a part of the game, being snarky to your friends is not. That is the part that’s frustrating to me… but clearly they’re not friends. Whatever.</t>
  </si>
  <si>
    <t>Ryan (1/3): So I tried to be very gracious. I just said, “Good move, everybody. Well played,” even though I’m infuriated. I thought I had it made. It’s a very new feeling for me being on the bottom. And I really need to think how I’m going to recover from this.</t>
  </si>
  <si>
    <t>Ben (1/5): Mike and Joe are pretty much in the dark of me working with Ashley, Devon and Lauren, but Joe is walking around like it was his damn idea, you know, to blindside JP. He did what a good little puppet would do. You know, you pull the strings, you make sure you write JP, and he did. I should get an award for, uh, the performance I put out after I got back to camp. I’m doing my best double agent, whatever you want to call it. I’m playing the role of being on the outs with Chrissy and Ryan to gather intel when I know that I have my alliance of four in Lauren, Devon, Ashley and myself.</t>
  </si>
  <si>
    <t>Lauren (1/4): JP going home worked out as planned. And it was perfect timing because it gave us the upper hand, and it just reversed the roles. Chrissy, JP and Ryan felt like they were on the top, and now Ryan and Chrissy are sitting on the bottom, and they know it.</t>
  </si>
  <si>
    <t>Ryan (2/3): I never thought I would have to repair my trust with Devon. Devon and I have been together since Day 1. I’ve given him every single ounce of information that I’ve had in this game, and he blindsided me. He could have sent me home.</t>
  </si>
  <si>
    <t>Devon (1/9): Ever since Ryan lied to me about him and I being the only ones who knew about the idol, that lie caused me to no longer trust him anymore.</t>
  </si>
  <si>
    <t>Devon (2/9): And we had an alliance since Day 1, but it is a selfish game in the end, and I have my own plan to get me to win that million, and he’s no longer a part of it.</t>
  </si>
  <si>
    <t>Devon (3/9): I grew up watching Survivor, but you don’t realize how mentally straining it is, and my whole game up until this point has been very cloudy, but now everything is becoming much more clear.</t>
  </si>
  <si>
    <t>Devon (4/9): Having Ben being our secret agent, I know where the idol is, I know where the advantages are, and I know what every single player is thinking.</t>
  </si>
  <si>
    <t>Devon (5/9): For the first time in this game I’m calling the shots, and I don’t think anyone knows that I’m as good at this game as I am. So I’m sitting in the best possible seat in this game.</t>
  </si>
  <si>
    <t>Joe (1/3): I felt confident that we were gonna win, and we won. So it feels great. I’m no longer in the bottom, and I finally have a true alliance. The tables have completely turned. It’s time to eat and get a massage.</t>
  </si>
  <si>
    <t>Devon (6/9): The reward is amazing. I mean, to have a spa day and shower and get massages and eat wraps, it’s like hitting a restart button on my body, but there is still strategy in mind. So Ben is still playing the role of the dethroned king, and Joe is still eating it up.</t>
  </si>
  <si>
    <t>Ben (2/5): It’d be nice to kick back and relax with Devon and Ashley, but I’m still playing my part as being on the outs, but that stuff is kind of fun for me right now just ‘cause I’m messing with Joe and he don’t even know it. Anytime I can mess with Joe, I’ll take it.</t>
  </si>
  <si>
    <t>Joe (2/3): Ben has been the leader of his pack since the beginning, and now he’s at the bottom, and he doesn’t know how to play this game without power and control. He wants to talk about the game, obviously, and we’re just like, “Dude, we’re not gonna talk about it.” Now he knows how I felt.</t>
  </si>
  <si>
    <t>Ashley (1/3): Ben is still putting on his Academy Award performance as a very disappointed King Arthur, and he sells it like I’ve never seen a story sold. It’s awesome. But he’s playing a really good game, and that’s pretty scary.</t>
  </si>
  <si>
    <t>Ashley (2/3): I’m feeling like this game just upped, like, to a whole another level for me. Coming into the merge, I definitely took a backseat in my own game, but my gameplay has really evolved, and I feel like I’m finally playing Survivor. Making that big move set the pace for some more big moves down the road. I honestly feel like this is my game to lose.</t>
  </si>
  <si>
    <t>Ryan (3/3): I feel like nothing is going my way. I can’t win a veggie wrap. That’s how bad things are going right now. I have an idol in my pocket, but I don’t want to just play it once and then just go home the next time, so I need to talk to Mike, because if we can work together and we can show that we both have been left out of votes, we have both been on the bottom, I think it would endear us to each other and just maybe I could swing him over and have the numbers back on our side.</t>
  </si>
  <si>
    <t>Mike (1/3): When you look at where I was three Tribals ago from where I am today, I went from the bottom to the top, and now I have a nice alliance of five. We have a plan to work together, and I’m sticking to that plan.</t>
  </si>
  <si>
    <t>Mike (2/3): I went up to Ryan every day for at least a week and said, “Let’s work together,” and he said, “No.” He said to me right before Tribal Council he wasn’t voting for me, and then he voted for me, and he has the nerve to come up to me the next day and say, “You know Mike, I’ve always wanted to work with you.” Like, well, isn’t it just a buck later and a dollar short?</t>
  </si>
  <si>
    <t>Lauren (2/4): I expected Chrissy to try to want to talk to me, and I just, “Uh-huh. Uh-huh,” but that’s as far as it goes. She’s very annoying.</t>
  </si>
  <si>
    <t>Lauren (3/4): I mean, I’ll listen to you all day long, but that doesn’t mean I’m going to change my mind. If you wanted to work with me then you would have talked to me several weeks ago and not today. I’ve jumped ship once, I’m not going to jump ship again. So I’m staying in the same boat.</t>
  </si>
  <si>
    <t>Chrissy (2/4): I believe that Ben, Ryan and I are the next ones to be voted off. So Lauren does somewhat have my fate in her hands. I opened the topic, but she just didn’t want to talk strategy with me. I don’t want to be seen as desperate, but that’s how I’m feeling today. This game is kicking my butt, and it is a new feeling for me. And right now I am definitely in trouble, ‘cause I don’t want to be voted off.</t>
  </si>
  <si>
    <t>Chrissy (3/4): (tearfully) Being out here, being stripped down to nothing is way harder than I thought it would be, because in the real world, I’m always in control of everything, and it’s hard for me to not be in control of my own fate. That is why this game kicks your ass. I really don’t want it to be the end of the line… (sniffles and wipes away tears) But this has been my dream for 16 years, and what I do as an actuary is come up with all of the possible outcomes, so I will always keep thinking of different combinations and different ways that I can get myself back on top. I hope that I can have the last laugh.</t>
  </si>
  <si>
    <t>Chrissy (4/4): I am invulnerable! I finally won an individual Immunity Challenge, and I absolutely needed it for tonight. I really believe that I was the one who was going to go home, so coming home with this necklace is just beautiful in so many ways.</t>
  </si>
  <si>
    <t>Ben (3/5): After the challenge, even with Chrissy winning, there’s three other people to pick and send home, so no harm no foul. Now we just need to get to gettin’ and figure out who is voted out next.</t>
  </si>
  <si>
    <t>Devon (7/9): My alliance of four is gonna vote Joe. Now, we have to come up with this whole new pitch to Joe and Mike.</t>
  </si>
  <si>
    <t>Devon (8/9): I come up with this idea to tell them to split the votes between Ryan and Ben, but the reality is myself, Ashley, Lauren, and Ben, are going to vote Joe and Joe will go home.</t>
  </si>
  <si>
    <t>Joe (3/3): This is absolutely amazing. Lauren has an advantage which gives her the ability to actually vote twice. So right now, I mean, I’m ecstatic. I just feel so much safer just knowing that that advantage is going to be used.</t>
  </si>
  <si>
    <t>Mike (3/3): I’m excited for Ben to go home, because Ben is the biggest threat out here at this point. He will do anything to win this game. And Ben has betrayed me multiple times. Fool me once, shame on you. Fool me twice, shame on me. I’m not going to let Ben fool me again.</t>
  </si>
  <si>
    <t>Ben (4/5): This whole act that I’m putting on out here, it is a little exhausting, but it’s for a good cause to this point. So I just need to get through one more Tribal and play the “Poor me, why me, oh, me” card.</t>
  </si>
  <si>
    <t>Ben (5/5): I still have an idol, but I don’t feel I need to play it. And for tonight to actually happen the way it’s supposed to happen, put a sucker in my hand and a balloon in the other, and I’ll be sitting there like a little kid in a candy store just watching Joe get his torch snuffed.</t>
  </si>
  <si>
    <t>Lauren (4/4): Timing is everything in this game, and it could be the time to vote Ben out, because he has made big decisions, and, um, has been the king in his roundtable and all that stuff. You know, why don’t Joe and Mike, right this second, when we can use their votes the way that we need to use them?</t>
  </si>
  <si>
    <t>Ashley (3/3): Right now it’s Ben, myself, Lauren, and Devon. And Joe is the one we’re voting out, but it seems like Ben would be a huge threat at the end, and I realize that this game you have to be aggressive, and I’m starting to do that. Taking out the stronger players is a big move. Ben could go home tonight. This could be our chance to make that happen.</t>
  </si>
  <si>
    <t>Devon (9/9): This vote is… is, uh… it’s not an easy one. Ben is included in our alliance, but I realize that Ben, he is a big threat. I need to make big moves in this game to succeed, so I gotta keep doing what I’m doing, and I got to be ruthless, but also, I have to be smart and make the right decision.</t>
  </si>
  <si>
    <t>Mike (1/4): Again I got blindsided. I just believe people when they tell me something, and each and every time I get screwed. I’m gonna get through this, I just have to figure out how.</t>
  </si>
  <si>
    <t>Ryan (1/2): I was frickin’ hoodwinked. I was just duped. Apparently, Ben was with Devon, Lauren and Ashley. I had no idea, and I played my idol. I didn’t have to. They flushed that. I’m in an awful spot right now. I have no allies except Chrissy, who has no power. Um, but other than that, it went really well.</t>
  </si>
  <si>
    <t>Chrissy (1/5): I get the fact that this is a game, but I felt very close to Ben, and his response was inhuman. And he wasn’t even a friend about it. He was just kind of being a jerk. It looks like my days are numbered, but I’m not going to roll over and die. I have to do everything I can to make it to the end for my family. And if I get a chance to get back at Ben, I’m going to take it.</t>
  </si>
  <si>
    <t>Chrissy (2/5): Poor Ben picked the wrong time to pick a fight with me, because he did not get to see his sweet Kelly. And now I’m going to make sure that he regrets that he ever crossed me.</t>
  </si>
  <si>
    <t>Chrissy (3/5): The reason that I picked Ashley to come on the reward with us was because I felt like Ashley would be the easiest of the four to break. It’s a long shot, but if I can bring just one person over to our side, then we have the majority in numbers and can control the next vote.</t>
  </si>
  <si>
    <t>Ashley (1/2): Of course Chrissy is going to say anything she can to get another number on her side, but it is interesting, because she might be right. Both alliances know that Ben’s a huge threat at the end, so do I just go ahead and initiate that right now to be able to say I made a big move? That’s the question.</t>
  </si>
  <si>
    <t>Ben (1/4): Ryan played an idol at Tribal. Traditionally, once an idol is played, one comes back into the game. With that one coming back into the game, we need to find it. So I decided to make a fake idol and I’m going to plant that somewhere while I’m looking for the real idol. If Chrissy, Mike or Ryan find this fake idol, they’ll stop looking, and that will give us more time to look for the real one.</t>
  </si>
  <si>
    <t>Devon (1/2): Ben made his own idol, and it looks really legit. Turns out Ben’s pretty crafty. I’m impressed, Ben.</t>
  </si>
  <si>
    <t>Lauren (1/4): Ben’s got this fake idol, but what is it going to do? Who is it going to benefit? He just wants Chrissy to walk up to Jeff, give that fake idol to him, and watch Jeff throw it in the fire and just embarrass herself. That’s just because he has a personal thing against Chrissy, and that’s my problem with Ben. He’s taking all these factors to the personal level.</t>
  </si>
  <si>
    <t>Lauren (2/4): At this point, the only part I have is a leather string. So at the next Immunity Challenge, I have to get that shell to make it complete for it to be in play.</t>
  </si>
  <si>
    <t>Lauren (3/4): Picking up the shell completed the idol. So with seven of us and four of us all voting the same way, case closed. It’s either Mike, Chrissy, or Ryan going home.</t>
  </si>
  <si>
    <t>Ashley (2/2): Having the Immunity Necklace at Tribal is gonna feel amazing tonight. I see myself in a great position. I have an alliance that I can trust, and we have the numbers, but I realized I may not have that many big moves on my résumé, and for me to win this game, I got to get rid of the stronger players.</t>
  </si>
  <si>
    <t>Devon (2/2): Ashley still wants to vote out Ben. She sees him being the biggest threat in this game, but I see Chrissy being a threat, too, due to challenge capabilities and being someone who the jury might want to see win the million dollars in the end.</t>
  </si>
  <si>
    <t>Ben (2/4): I came up on the well and I see Devon, Ashley, and Lauren kinda talking under their breath. I heard my name, and then they seen me coming and they stopped talking. The whole thing was really suspicious.</t>
  </si>
  <si>
    <t>Ben (3/4): Something is definitely going on around here. They’re saying it’s Chrissy, but I feel like there is a chance that it’s going to be me. So I got to do whatever I have to do to keep myself in this game.</t>
  </si>
  <si>
    <t>Mike (2/4): I thought I was screwed, but Lauren has all these advantages, so Ben wants to get rid of her. And all of a sudden, I feel like I’m back on top. So never underestimate Dr. Mike.</t>
  </si>
  <si>
    <t>Ryan (2/2): I was shocked! Ben wants to vote out Lauren. Now he was very vague, but that’s all I needed to hear, because as long as the target is not on me, I’m down. The problem is, for this to work, we need Chrissy, who hates Ben.</t>
  </si>
  <si>
    <t>Ben (4/4): I was trying to talk to Chrissy, and she just blew me off. She’s holding a grudge in this game, and taking it too personal. Half of we was like, “Screw it, I have an idol.” On the other hand, I’d rather save it for the five, and to do that, I’m gonna need Chrissy.</t>
  </si>
  <si>
    <t>Chrissy (4/5): I was ready to go to Tribal and vote for Ben, but, oh, my God, if by voting out Lauren, that will keep me safe, I have to consider it.</t>
  </si>
  <si>
    <t>Chrissy (5/5): The problem is, for six days Ben has lied to me and used me, so how am I supposed to trust him knowing that he might just come back to camp and say, “Ha, Ha, I duped you again.”</t>
  </si>
  <si>
    <t>Mike (3/4): Chrissy won’t commit to taking out Lauren. This is vengeance more than anything else. She’s playing emotionally at this point, and I don’t know what’s going to happen tonight. So it’s Survivor rule number two, “Have a Plan B.”</t>
  </si>
  <si>
    <t>Lauren (4/4): I just heard that Ben is trying to blindside me. I’m like, “What the hell is going on?!” So you know, I still have that extra vote, but first I want to see if I can get the numbers back on my side.</t>
  </si>
  <si>
    <t>Mike (4/4): Lauren gave me a piece of the idol to say, “Look, I trust you.” And it falls into those, like, stupidest moves ever in Survivor history. And the only question is, “Do the Survivor gods make her pay for it or not?”</t>
  </si>
  <si>
    <t>Ben (1/12): I am so excited. I can’t believe that just happened. You know, the only way I felt I could keep me in the game is to turn everyone on me and paint a target on myself and then use the idol and get Lauren out. Seeing six votes for yourself, and then, you know, you pulling off the only, you know, vote and getting to choose solely on who gets to… (chuckles) go home, I mean, that’s a good feeling.</t>
  </si>
  <si>
    <t>Devon (1/4): Coming back to camp after Tribal, I felt like, if there are Survivor gods, then that was a move by the Survivor devil… (laughs) ‘cause that was messed up, and I didn’t want to see Lauren go home at all.</t>
  </si>
  <si>
    <t>Devon (2/4): Ben is still everyone’s number one target, but this game is never as-as simple as you want it to be. As soon as I think, “Oh, I have this perfect plan, it’s going to be so easy,” that’s when things just turn upside down and everything goes the opposite way and you have to devise this whole new plan and start over.</t>
  </si>
  <si>
    <t>Ben (2/12): I got Devon who is calling me out, and everybody is painting me the bad guy, and, uh, you know, I have no alliances anymore. So I got a long, hard road ahead of me now.</t>
  </si>
  <si>
    <t>Ben (3/12): Traditionally in Survivor, once an idol is played, it gets introduced back into the game. So I get up this morning, and-and the fire is not going, and so I make a fire and kind of look around, and everybody is still sleeping. There’s not much wood, so I’m going to start looking for an idol while I… (air quotes) “gather wood,” you know? Idols are not easy to find at all. These forests and these jungles and these islands are huge, but the last time I found one there was a rock that said dig on it. So I’m looking for something like that. I’m looking in trees, looking at rocks. I’m looking on the ground. I’m looking everywhere.</t>
  </si>
  <si>
    <t>Chrissy (1/4): So when I woke up this morning, Ben is gone, and I’m a little nervous ‘cause Ben is obviously looking for an idol, but everyone now wants Ben out of the game. So to keep me safe for one more Tribal, I am banking on the fact that Ben will not find an idol again.</t>
  </si>
  <si>
    <t>Ben (4/12): My time is dwindling here, and I know that, and I accept that fate. So I need to find an idol or win immunity to keep me in the game, because I ain’t going to quit until I’m out.</t>
  </si>
  <si>
    <t>Ben (5/12): I wanted to go on this reward to look for a clue to a Hidden Immunity Idol, but Ashley is all hangry, which perfect for me. That’s going to be the only way I can start stirring stuff up.</t>
  </si>
  <si>
    <t>Mike (1/2): I was so pissed losing this challenge. I don’t know why Devon and Chrissy didn’t take me over Ryan. You would think that because I’m in the middle, I would be needed, unless Devon is trying to flip Ryan back to him, it’s very scary to think that Devon could be the deciding factor of me winning a million dollars.</t>
  </si>
  <si>
    <t>Ben (6/12): These two are walking around like a bunch of crying babies. You know, they’re hungry and tired and am I going to try to use that to my advantage? Well, yeah, I mean, that’s the only thing I got at this point.</t>
  </si>
  <si>
    <t>Ben (7/12): Mike wants me gone. So, uh, he’s going to be my next target. You know, I’m hoping I’m going to be able to work with Ash, but I got a lot of work to do to keep my butt in this game.</t>
  </si>
  <si>
    <t>Ashley (1/2): At this point, Ben is saying that Devon and I don’t really have an upper hand anymore, and I think that’s true to a-- to a very large extent, but coming from Ben, I have to think about it like he’s probably just saying that too just to save himself.</t>
  </si>
  <si>
    <t>Ben (8/12): I don’t get far with Ashley. Trying to patch everything over with her is like talking to a brick wall. So I’m going to keep looking and trying to find this dang idol.</t>
  </si>
  <si>
    <t>Mike (2/2): Well, I know Ben is going to be looking for the Hidden Immunity Idol, but I’ve searched the beach, I’ve searched the woods, I’ve searched the paths, and I can’t find the idol anywhere. So I’m not worried about Ben searching for the idol. There’s no reason to keep following him around. Ben is not going to find another idol twice in a row. As long as he doesn’t win immunity, which he’s never done, I feel pretty confident Ben’s going home.</t>
  </si>
  <si>
    <t>Ryan (1/2): I could not be happier. I didn’t think that it could get any better after I saw my dad. And I love my dad, but coming to this private island, all you can eat, all you can drink, and I didn’t even win! They took me! It’s without question one of the best moments of my entire life.</t>
  </si>
  <si>
    <t>Devon (3/4): Chrissy brought up the idea of us three starting an alliance and going to the final three together. Ryan was my closest ally, and then he was my number one enemy, but regardless of how unaligned we’ve been over the past few votes, I feel like this is the perfect time to make a move, so I’m just going with who I think I have the best shot of going to the final three with and who I think I can beat in the end.</t>
  </si>
  <si>
    <t>Ryan (2/2): The relationship that Devon and I had was up and down, but in the grand scheme of things, I’m closest with two people. I’m close with Devon and I’m with Chrissy, and I would love to go to the final three with both those people.</t>
  </si>
  <si>
    <t>Chrissy (2/4): Although I don’t know him well, having Devon on the final three with me allows me to break up the Ashley-Devon alliance. Ashley was calling me out in front of our tribe, so if Ashley wants me out, then I want her out. On the other hand, Ben is a big threat, but he’s not attached to anyone, whereas Ashley right now has better relationships. So for my game, what may make more sense to vote off Ashley first and Ben next. Right now I don’t know which way is best to go.</t>
  </si>
  <si>
    <t>Chrissy (3/4): My whole plan was to try and win immunity so that going into Tribal Council either Ashley or Ben was available to be voted out. So I have to decide which one I want to vote out first. This is my time to be in control of the game.</t>
  </si>
  <si>
    <t>Ben (9/12): Damn, friggin’ puzzles. This one hurts. This one hurts big time. I needed that one, because considering how last Tribal went, I’m 100% sure everyone is targeting me tonight. But being a marine, you never give up. So I’ma go look around this darn island for another idol. Those people are crazy for not following me.</t>
  </si>
  <si>
    <t>Ashley (2/2): Tonight it would be nice if we could just get in, everyone vote for Ben and get out, because last Tribal it was pretty shocking to see him whip out that idol. I don’t think Ben has an idol, but he’s the most likely person to find one.</t>
  </si>
  <si>
    <t>Chrissy (4/4): Ashley’s plan is to split the votes for Ben and Mike, see if anyone plays the idol, and if no one plays the idol, then vote out Ben. But I would actually like to vote Ashley out first, because she is the one that I trust the least, and I know she’s gunning for me to be out. So I’ve got to get rid of her.</t>
  </si>
  <si>
    <t>Devon (4/4): I really like Ashley, and now Chrissy starts pitching this idea of getting rid of Ashley before Ben, which is just crazy to me, because Ben is dangerous. He has made big moves, and if Ben is in the final three, none of us stand a chance.</t>
  </si>
  <si>
    <t>Ben (10/12): Looking around, I peek around a tree, and I see a purple box with a black arrow pointed down.</t>
  </si>
  <si>
    <t>Ben (11/12): No way! No way! I found it! I found the dang clue. I got the map to the idol. On it is a picture of our bed. It has an “X” on the bed, so I’m pretty nervous, ‘cause it’s in plain sight of everybody. I’m hoping that nobody back at camp. I get back to camp and Ryan, Devon and Mike was at the fire. I don’t know how I’m going to pull this off.</t>
  </si>
  <si>
    <t>Ben (12/12): If I start digging around the base of the bed and pull out a purple thing, everyone is going to know what that is. Time is running out. I can’t see nothing. Everybody on this camp wants me gone, but if I can find the idol, I can blow up this whole game, so I’m not going anywhere until I get that idol.</t>
  </si>
  <si>
    <t>Chrissy (1/10): The fact that Ben played his idol, means that he now has no idol, which is lovely. And, frankly, I’m happy that Ashley is gone. So it worked out just fine for me. And now I am in a group of five where four people have the exact same target: Ben.</t>
  </si>
  <si>
    <t>Mike (1/2): Ben is like the bad guy in any horror movie-- you just keep trying to kill him, and he keeps coming back to life. Ben needs to leave this game. He’s very dangerous. You know, I don’t need the million dollars. I’m playing to win Survivor because I am going to be the ultimate Survivor. Ben’s playing because he feels this need to win this money for his family, which makes him ferocious.</t>
  </si>
  <si>
    <t>Ben (1/12): I’m vulnerable. You know, I have no protection now. I have no alliance. And I know they’re gunning for me. The only thing that could blow up their game is if I find another idol. It is absolutely crazy. Nobody’s followed me. They’re feeling too comfortable. I don’t know why ‘cause them idols can be played till five, and so as long as my heart is beating, I’m looking for an idol. Everybody’s sleeping. Everybody’s zonked out, cozy with their blankets and pillows, and I’m out here for my family. So there ain’t no time for sleeping or rest. This is more than a game for me. You know, this is a mission. This is a job.</t>
  </si>
  <si>
    <t>Ben (2/12): I’m so exhausted. I’m trying to hold my eyes open, and I just can’t. I looked everywhere and I can’t find this thing. You know, I feel like I’m letting my wife down. But I know she’ll be proud of me for how hard I tried. I’m not just going to roll over and die, but my back is up against the wall.</t>
  </si>
  <si>
    <t>Ben (3/12): I was about to get some sleep, and literally, right there behind me, is the “DIG” mark on the gosh darn raft that I’ve been looking for, forever. I can’t believe this. I cannot believe this. (chuckles) Number three, baby. This idol guarantees me a spot in the final four and, you know, Ryan, Devon, Chrissy and Mike think they have control of the game, but, uh, I’ll be dropping a big old Ben bomb at the end of Tribal. You think I’m going home? Watch this.</t>
  </si>
  <si>
    <t>Chrissy (2/10): My relationship with Ben is so incredibly complex. We were friends to the end, and now we can’t stand each other. So I decide that I’m going to approach Ben and simply make up with him. We hugged it out and now, you know, I suppose we’re friends. But, honestly, it is only for gameplay at this point.</t>
  </si>
  <si>
    <t>Chrissy (3/10): Truthfully, I still don’t trust Ben at all, but for gameplay, I needed to have him think that we were working our way towards a better relationship. Because in the event that he wins immunity, I just need to make sure I get to the final four.</t>
  </si>
  <si>
    <t>Ben (4/12): I’m not stupid. Chrissy’s trying to finagle her way in, if I win individual immunity. And it ain’t going to work at all.</t>
  </si>
  <si>
    <t>Ben (5/12): I’ll give it to the lady, props to her. At least she’s trying. But you’re barking up the wrong tree there, sister. Chrissy is my biggest competitor. She’s building a résumé at this point. She could win the million dollars. I don’t want her in the game no longer, so I’m going to play my idol and blindside her. That woman’s gone. Period. She gone!</t>
  </si>
  <si>
    <t>Ben (6/12): Chrissy’s unbeatable. I’m bummed that she won because, you know, I was gunning for her. So I just need to figure out the best way to use this idol and make a decision on who’s going to be my next target.</t>
  </si>
  <si>
    <t>Mike (2/2): If Ben somehow can find another idol, then this game could blow up yet again. So the first thing we did at the reward was went through every scrap of everything looking for a clue, and there was nothing. Tonight’s Tribal Council is about trimming the fat, and getting to the final four. My entire game at this point is focused around getting Ben out.</t>
  </si>
  <si>
    <t>Chrissy (4/10): Ben has proven himself to be incredible at finding idols. So the plan is simply to use that dead super Immunity Idol that Ryan game me at the first Tribal Council, put it together with the instructions from Ryan’s actual idol that was played, and tell Ben that we found the idol so that he’ll stop looking this afternoon. It’s so brilliant.</t>
  </si>
  <si>
    <t>Ryan (1/3): Oh, man, he bought it hook, line, and sinker, and it really worked to perfection. He was-- he was shocked, and that let us all know that he does not have a Hidden Immunity Idol, which is a very good thing.</t>
  </si>
  <si>
    <t>Ben (7/12): Are you kidding me?! There ain’t no way it’s a real idol because I got the one in my boot.</t>
  </si>
  <si>
    <t>Ben (8/12): Now I don’t even have to fake look for idols no more. She just made my job easier. I’m one step ahead of ‘em through this whole darn game. These four think they’re so smart, but it’s like a bunch of blind mice just running around bumping into stuff. I think they do underestimate me, you know, and it’s hilarious for me, but one of them’s still going home. I mean, at this point I kind of got my hand on everyone’s fate. Tonight, it comes down to who I can beat in the challenge tomorrow. Ryan is safe because as far as challenges goes, that boy ain’t done nothing. So it’s between Mike and Devon. So physically, Devon is the strongest competitor. But Doc, he’s good at challenges and he’s good at solving puzzles-- not fast, but he’s good. So this decision is huge.</t>
  </si>
  <si>
    <t>Devon (1/7): I’m getting a weird feeling from Ben. He’s acting like he’s giving up in this game. But he wouldn’t just give up like that. Ben’s a good player. He’s dangerous. He may just be acting one way so that we think he hasn’t found a Hidden Immunity Idol. It’s terrifying.</t>
  </si>
  <si>
    <t>Devon (2/7): I want to believe that there’s no more idols. I mean, for Ben to find another one would be crazy, but maybe if I vote Mike, it’s kind of providing me with a little safety net. The problem is, Mike will be pissed off at me, and wouldn’t take me in the final three. And, you know, this is our real shot where we actually feel like, finally, we’re getting rid of Ben. I just got to pray that, uh, Ben doesn’t pull off a miracle tonight.</t>
  </si>
  <si>
    <t>Devon (3/7): Tribal Council was not what I expected at all. Ben shocked everyone, pulled out his third idol in a row. Insane.</t>
  </si>
  <si>
    <t>Devon (4/7): If I didn’t write down Doc’s name, I would be out of the game. I just had this feeling Ben was playing all of us, and I went with my gut, and Doc went home and I didn’t. I’m still sitting here alive. So I potentially did make a million dollar move right there.</t>
  </si>
  <si>
    <t>Ben (9/12): Tribal Council was amazing. But, you know, this is where it gets tricky. Um, I have no more Ben Bombs to drop in on Tribal. There ain’t no more idols in the game. So the final Immunity Challenge is by far the biggest moment of my life, and I have to win it because ain’t none of them going take me to the end. The only way I’m getting to the end is if I take myself. I have no protection now. I have no alliance. But I do have my wife and my kids. That’s what I’m thinking about, and that’s my driving force. So it’s go time. I’m going to give it everything I got.</t>
  </si>
  <si>
    <t>Chrissy (5/10): I can’t get rid of Ben, and it’s driving me absolutely bananas. But the reality is, even though I feel like I can beat Ben, I don’t want to bring him to the final three. So as long as one of us wins immunity, he will be voted out of the game. Then again, we don’t know what the twist is, right? So the twist could totally foil those plans. I have no idea. I’ve come to decide that you can’t expect anything in Survivor because no matter what you expect, something else is going to happen.</t>
  </si>
  <si>
    <t>Chrissy (6/10): The final Immunity Challenge was awesome. I am in the final three and tied the record for a woman for the most individual immunity wins in a season. And the icing on the cake will be Ben going home.</t>
  </si>
  <si>
    <t>Ben (10/12): That final Immunity Challenge was a butt-kicker, man. I was so close so many times. I knew I had to win immunity to stay in this game. And it just hurts that a silly mistake is going to cost my dream and my family’s dream. A million dollars was at stake today, my kid’s college, retirement. I just let it slip away. And that-- that hurt. That hurt.</t>
  </si>
  <si>
    <t>Ben (11/12): I’m pretty much the only target on the board at this point. But until Jeff snuffs my torch, there might be options.</t>
  </si>
  <si>
    <t>Chrissy (7/10): Ben approached me to see if I would consider taking him to the final three. Now, I didn’t want to say absolutely not, because I didn’t want to shut him out. So I told Ben, “You know what? I’m willing to think about it.” But there’s no way that’s happening. Ben needs to go. But before I can think much further about that, I need to get away privately to read my secret advantage.</t>
  </si>
  <si>
    <t>Chrissy (8/10): (reading) “You will choose one person to sit next to you at the Final Tribal Council forcing the two remaining players to earn their way to the end by battling it out in a fire-making challenge. The winner secures the final seat. The loser becomes the eight member of the jury.” This is a huge twist in the game, and it means that the door is open for Ben to potentially come to the final three. Not good. But right now, I have the power because I am the only one who knows about the fire-making challenge. So my decision is simply based on who can beat Ben. I’ve got Ryan and I’ve got Devon. Ryan probably never made a fire in his life. So the only way to send Ben home is to have him make fire against Devon. Now, I need to tell Devon so that he has time to practice. Like, whatever he needs to do to get ready for this challenge, I want Devon to do.</t>
  </si>
  <si>
    <t>Devon (5/7): It was shocking to me. I didn’t expect this twist. Immediately, I know she’s showing me this because she thinks I’m the only one who can beat Ben in a fire-all. I’m excited, man. I’m pumped. It’s going to give me that exact oomph at the end of my game that I need to show the jury that I deserve the million dollars, that I’m the one who took down Ben.</t>
  </si>
  <si>
    <t>Ryan (2/3): Oh, my gosh! Devon’s going to have to make fire against Ben, and Chrissy says, “That you’re going with me to the final three.” I am floored. Who knew that my inability to make fire would save me on Day 38? Very ironic.</t>
  </si>
  <si>
    <t>Devon (6/7): Throughout this game, I’ve been able to start fires with flint. I’ve done it plenty of mornings, but I need to practice.</t>
  </si>
  <si>
    <t>Devon (7/7): So I’m striking the flint, and all of a sudden, it breaks. I’m thinking this is probably meant to be. This flint just broke because I’m not supposed to waste my energy. I need to go into this Tribal Council calm, cool, and I need to believe in myself because I do want the million dollars for my life, for my family’s life, for everyone I care about. Tonight could change the rest of my life. It-it all lies on me. It’s crazy.</t>
  </si>
  <si>
    <t>Chrissy (9/10): Ben has no idea that he will be going to a fire-making challenge tonight. This game’s in Devon’s hands, and I’m hopeful that he can do it. But I am very nervous. Either one of those guys could win it. So once again, it is going to be a very interesting Tribal tonight, and we will not have answers until the bitter end.</t>
  </si>
  <si>
    <t>Ryan (3/3): I’m sitting here on Day 39 of Survivor, as a super fan. My dream potentially four votes away from winning a million dollars and the title of Sole Survivor. It’s really a dream come true. Strategically, it hasn’t gone exactly how I anticipated going, but I was with the game every step along the way and had to control my way to the end, like a true Hustler does, and I think I did that. Last Hustler standing, how about that? I think I’m the underdog going into this Tribal Council, so I need to persuade the jury I had control the entire game. Now, that’s a complete lie. But I think it might work.</t>
  </si>
  <si>
    <t>Chrissy (10/10): Day 1, I was terrified. I threw up at the first Immunity Challenge. That’s how terrified I was. Who would’ve known that I would tie the record for the most individual Immunity Challenges won by a woman in Survivor history? I killed it. Of course, the game is not over yet. I have some fierce competition, but I’m a mom, so I’m an everyday hero. And I think I deserve to win tonight. I think I played a really heroic game. And I would love other moms to know they should always believe in themselves and believe in their dreams because eventually they may just come true.</t>
  </si>
  <si>
    <t>Ben (12/12): You know, I’ve never let off the gas. I’ve been full throttle 100% from Day 1. This game and I are like two peas in a pod, you know? Being in the Marines, I’ve been through a lot of battles in life, and tonight is going to be a battle, because Ryan is a good talker and Chrissy won four Immunity Challenges. I have to go in humble, but confident. My game’s been about providing for my family more than anything else, and at the end of the day, I need to bring a paycheck home to my wife and my two kids. I’ve never had a million dollar night, and I probably never will again. This is the biggest night of my life.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</si>
</sst>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sz val="11.0"/>
      <color rgb="FF000000"/>
      <name val="Arial"/>
    </font>
  </fonts>
  <fills count="3">
    <fill>
      <patternFill patternType="none"/>
    </fill>
    <fill>
      <patternFill patternType="lightGray"/>
    </fill>
    <fill>
      <patternFill patternType="solid">
        <fgColor rgb="FF666666"/>
        <bgColor rgb="FF666666"/>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2" fontId="2" numFmtId="0" xfId="0" applyAlignment="1" applyFont="1">
      <alignment shrinkToFit="0" vertical="top" wrapText="1"/>
    </xf>
    <xf borderId="0" fillId="0" fontId="1" numFmtId="0" xfId="0" applyAlignment="1" applyFont="1">
      <alignment readingOrder="0" vertical="top"/>
    </xf>
    <xf borderId="0" fillId="0" fontId="1" numFmtId="0" xfId="0" applyAlignment="1" applyFont="1">
      <alignment vertical="top"/>
    </xf>
    <xf borderId="0" fillId="0" fontId="2" numFmtId="0" xfId="0" applyAlignment="1" applyFont="1">
      <alignment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1.14"/>
    <col customWidth="1" min="2" max="2" width="1.57"/>
    <col customWidth="1" min="3" max="3" width="91.14"/>
    <col customWidth="1" min="4" max="4" width="1.57"/>
    <col customWidth="1" min="5" max="5" width="91.14"/>
    <col customWidth="1" min="6" max="6" width="1.57"/>
    <col customWidth="1" min="7" max="7" width="91.14"/>
    <col customWidth="1" min="8" max="8" width="1.57"/>
    <col customWidth="1" min="9" max="9" width="91.14"/>
    <col customWidth="1" min="10" max="10" width="1.57"/>
    <col customWidth="1" min="11" max="11" width="91.14"/>
    <col customWidth="1" min="12" max="12" width="1.57"/>
    <col customWidth="1" min="13" max="13" width="91.14"/>
    <col customWidth="1" min="14" max="14" width="1.57"/>
    <col customWidth="1" min="15" max="15" width="91.14"/>
    <col customWidth="1" min="16" max="16" width="1.57"/>
    <col customWidth="1" min="17" max="17" width="91.14"/>
    <col customWidth="1" min="18" max="18" width="1.57"/>
    <col customWidth="1" min="19" max="19" width="91.14"/>
    <col customWidth="1" min="20" max="20" width="1.57"/>
    <col customWidth="1" min="21" max="21" width="91.14"/>
    <col customWidth="1" min="22" max="22" width="1.57"/>
    <col customWidth="1" min="23" max="23" width="91.14"/>
    <col customWidth="1" min="24" max="24" width="1.57"/>
    <col customWidth="1" min="25" max="25" width="91.14"/>
    <col customWidth="1" min="26" max="26" width="1.57"/>
    <col customWidth="1" min="27" max="27" width="91.14"/>
    <col customWidth="1" min="28" max="28" width="1.57"/>
    <col customWidth="1" min="29" max="29" width="91.14"/>
    <col customWidth="1" min="30" max="30" width="1.57"/>
    <col customWidth="1" min="31" max="31" width="91.14"/>
    <col customWidth="1" min="32" max="32" width="1.57"/>
    <col customWidth="1" min="33" max="33" width="91.14"/>
    <col customWidth="1" min="34" max="34" width="1.57"/>
    <col customWidth="1" min="35" max="35" width="91.14"/>
    <col customWidth="1" min="36" max="36" width="1.57"/>
  </cols>
  <sheetData>
    <row r="1">
      <c r="A1" s="1" t="s">
        <v>0</v>
      </c>
      <c r="B1" s="2"/>
      <c r="C1" s="1" t="s">
        <v>1</v>
      </c>
      <c r="D1" s="2"/>
      <c r="E1" s="1" t="s">
        <v>2</v>
      </c>
      <c r="F1" s="2"/>
      <c r="G1" s="1" t="s">
        <v>3</v>
      </c>
      <c r="H1" s="2"/>
      <c r="I1" s="1" t="s">
        <v>4</v>
      </c>
      <c r="J1" s="2"/>
      <c r="K1" s="1" t="s">
        <v>5</v>
      </c>
      <c r="L1" s="2"/>
      <c r="M1" s="1" t="s">
        <v>6</v>
      </c>
      <c r="N1" s="2"/>
      <c r="O1" s="1" t="s">
        <v>7</v>
      </c>
      <c r="P1" s="2"/>
      <c r="Q1" s="1" t="s">
        <v>8</v>
      </c>
      <c r="R1" s="2"/>
      <c r="S1" s="1" t="s">
        <v>9</v>
      </c>
      <c r="T1" s="2"/>
      <c r="U1" s="1" t="s">
        <v>10</v>
      </c>
      <c r="V1" s="2"/>
      <c r="W1" s="1" t="s">
        <v>11</v>
      </c>
      <c r="X1" s="2"/>
      <c r="Y1" s="1" t="s">
        <v>12</v>
      </c>
      <c r="Z1" s="2"/>
      <c r="AA1" s="1" t="s">
        <v>13</v>
      </c>
      <c r="AB1" s="2"/>
      <c r="AC1" s="1" t="s">
        <v>14</v>
      </c>
      <c r="AD1" s="2"/>
      <c r="AE1" s="1" t="s">
        <v>15</v>
      </c>
      <c r="AF1" s="2"/>
      <c r="AG1" s="1" t="s">
        <v>16</v>
      </c>
      <c r="AH1" s="2"/>
      <c r="AI1" s="1" t="s">
        <v>17</v>
      </c>
      <c r="AJ1" s="2"/>
    </row>
    <row r="2">
      <c r="A2" s="3" t="str">
        <f>IFERROR(__xludf.DUMMYFUNCTION("FILTER('Data Entry'!$A:$A,LEFT('Data Entry'!$A:$A,LEN(A1))=A1)"),"Ben (1/2): Right now we’re looking at a core four, and that’s, uh, me, Alan, Ashley and JP. We’re all younger, we’re fit, and then we got the two moms, Chrissy and Katrina. We’ve labeled them the mom squad, and, uh, that’s just an easy target at this poin"&amp;"t. Winning is the most important thing right now for this tribe. When it comes down to it, we have each other’s backs.")</f>
        <v>Ben (1/2): Right now we’re looking at a core four, and that’s, uh, me, Alan, Ashley and JP. We’re all younger, we’re fit, and then we got the two moms, Chrissy and Katrina. We’ve labeled them the mom squad, and, uh, that’s just an easy target at this point. Winning is the most important thing right now for this tribe. When it comes down to it, we have each other’s backs.</v>
      </c>
      <c r="B2" s="4"/>
      <c r="C2" s="3" t="str">
        <f>IFERROR(__xludf.DUMMYFUNCTION("FILTER('Data Entry'!$A:$A,LEFT('Data Entry'!$A:$A,LEN(C1))=C1)"),"Chrissy (1/3): I definitely think I belong on the Hero tribe. I feel proud of having had a career and then stopped and stayed home to take care of my kids and then came back to an awesome career, but I need to really downplay that because I don’t want peo"&amp;"ple to think, “She already makes a lot of money, so we don’t want her to win a lot of money.”")</f>
        <v>Chrissy (1/3): I definitely think I belong on the Hero tribe. I feel proud of having had a career and then stopped and stayed home to take care of my kids and then came back to an awesome career, but I need to really downplay that because I don’t want people to think, “She already makes a lot of money, so we don’t want her to win a lot of money.”</v>
      </c>
      <c r="D2" s="4"/>
      <c r="E2" s="3" t="str">
        <f>IFERROR(__xludf.DUMMYFUNCTION("FILTER('Data Entry'!$A:$A,LEFT('Data Entry'!$A:$A,LEN(E1))=E1)"),"Ryan (1/6): Just looking at our tribe, I think it’s a very strong group. I hope they’re macho enough and they know how to build the shelter and they know how to crack a coconut. I’m just going to defer to them. I’m 125 pounds soaking wet. I don’t drink an"&amp;"d I don’t have a girlfriend, yet-- I… “Everyone, come on, who wants to align with me?”")</f>
        <v>Ryan (1/6): Just looking at our tribe, I think it’s a very strong group. I hope they’re macho enough and they know how to build the shelter and they know how to crack a coconut. I’m just going to defer to them. I’m 125 pounds soaking wet. I don’t drink and I don’t have a girlfriend, yet-- I… “Everyone, come on, who wants to align with me?”</v>
      </c>
      <c r="F2" s="4"/>
      <c r="G2" s="3" t="str">
        <f>IFERROR(__xludf.DUMMYFUNCTION("FILTER('Data Entry'!$A:$A,LEFT('Data Entry'!$A:$A,LEN(G1))=G1)"),"Devon (1/1): Ryan tells me about this special Immunity Idol and said that he’d be willing to use the idol for me. Ryan and I have the same mindset, same ideas, our chemistry is perfect. So we’re going to cause chaos together.")</f>
        <v>Devon (1/1): Ryan tells me about this special Immunity Idol and said that he’d be willing to use the idol for me. Ryan and I have the same mindset, same ideas, our chemistry is perfect. So we’re going to cause chaos together.</v>
      </c>
      <c r="H2" s="4"/>
      <c r="I2" s="3" t="str">
        <f>IFERROR(__xludf.DUMMYFUNCTION("FILTER('Data Entry'!$A:$A,LEFT('Data Entry'!$A:$A,LEN(I1))=I1)"),"Mike (1/3): Winning Survivor is the biggest dream in my life. My wife thinks I’m crazy for doing this, my kids think I’m going to die, but I’m going to rise to the occasion and win.")</f>
        <v>Mike (1/3): Winning Survivor is the biggest dream in my life. My wife thinks I’m crazy for doing this, my kids think I’m going to die, but I’m going to rise to the occasion and win.</v>
      </c>
      <c r="J2" s="4"/>
      <c r="K2" s="3" t="str">
        <f>IFERROR(__xludf.DUMMYFUNCTION("FILTER('Data Entry'!$A:$A,LEFT('Data Entry'!$A:$A,LEN(K1))=K1)"),"Ashley (1/3): The qualities of being a Hero are going to help in Survivor, because the whole idea of being a Hero, you’re putting others before yourself, which makes for a really strong tribe. But… game on. The Hero cape falls off and automatically you’re"&amp;" thinking, “Alliances, conversations need to happen.” So it’ll definitely start to get interesting.")</f>
        <v>Ashley (1/3): The qualities of being a Hero are going to help in Survivor, because the whole idea of being a Hero, you’re putting others before yourself, which makes for a really strong tribe. But… game on. The Hero cape falls off and automatically you’re thinking, “Alliances, conversations need to happen.” So it’ll definitely start to get interesting.</v>
      </c>
      <c r="L2" s="4"/>
      <c r="M2" s="3" t="str">
        <f>IFERROR(__xludf.DUMMYFUNCTION("FILTER('Data Entry'!$A:$A,LEFT('Data Entry'!$A:$A,LEN(M1))=M1)"),"Lauren (1/1): I’m disappointed that we didn’t win the challenge, but at the same time, we’re like, let’s not give up. Being Hustlers, we’re very hard workers, so we kind of kick it in gear. This is what we need to do the rest of this game, because really,"&amp;" if we play as a team, we’ll be fine. And if not, we’re going to be screwed.")</f>
        <v>Lauren (1/1): I’m disappointed that we didn’t win the challenge, but at the same time, we’re like, let’s not give up. Being Hustlers, we’re very hard workers, so we kind of kick it in gear. This is what we need to do the rest of this game, because really, if we play as a team, we’ll be fine. And if not, we’re going to be screwed.</v>
      </c>
      <c r="N2" s="4"/>
      <c r="O2" s="3" t="str">
        <f>IFERROR(__xludf.DUMMYFUNCTION("FILTER('Data Entry'!$A:$A,LEFT('Data Entry'!$A:$A,LEN(O1))=O1)"),"Joe (1/2): I wanted to be in the tribe that I could easily manipulate, and I feel that when you’re a Healer, you have a big heart, and when you have a big heart, you don’t-- you don’t really think with your mind, you think with your heart. I’m a Healer in"&amp;" the fact that my main job is-is rehabilitation, but I’m not a probation officer when I’m out here. I came out here to win. And I’m probably more strategic than everyone altogether. So, you know, they’re just all my victims at this point.")</f>
        <v>Joe (1/2): I wanted to be in the tribe that I could easily manipulate, and I feel that when you’re a Healer, you have a big heart, and when you have a big heart, you don’t-- you don’t really think with your mind, you think with your heart. I’m a Healer in the fact that my main job is-is rehabilitation, but I’m not a probation officer when I’m out here. I came out here to win. And I’m probably more strategic than everyone altogether. So, you know, they’re just all my victims at this point.</v>
      </c>
      <c r="P2" s="4"/>
      <c r="Q2" s="3" t="str">
        <f>IFERROR(__xludf.DUMMYFUNCTION("FILTER('Data Entry'!$A:$A,LEFT('Data Entry'!$A:$A,LEN(Q1))=Q1)"),"JP (1/1): Alan is a crazy man. He just all of a sudden gets this crazy look in his eyes and I just, uh-- his drama and everything that he causes is I think maybe not worth his strength. Just, you know, a loose cannon like that kinda rocks the ship.")</f>
        <v>JP (1/1): Alan is a crazy man. He just all of a sudden gets this crazy look in his eyes and I just, uh-- his drama and everything that he causes is I think maybe not worth his strength. Just, you know, a loose cannon like that kinda rocks the ship.</v>
      </c>
      <c r="R2" s="4"/>
      <c r="S2" s="3" t="str">
        <f>IFERROR(__xludf.DUMMYFUNCTION("FILTER('Data Entry'!$A:$A,LEFT('Data Entry'!$A:$A,LEN(S1))=S1)"),"Cole (1/3): I think Jessica is super cute, although she just turned 30, so she probably sees me as some little kid and doesn’t even, like, give me a sideways look, but she’s a great person to be around. I’m digging the energy a lot. We do flirt a lot. May"&amp;"be if I keep catching her fish, she’ll-she’ll come over. She’s a cool girl. Like, I could see myself with her. (light chuckle)")</f>
        <v>Cole (1/3): I think Jessica is super cute, although she just turned 30, so she probably sees me as some little kid and doesn’t even, like, give me a sideways look, but she’s a great person to be around. I’m digging the energy a lot. We do flirt a lot. Maybe if I keep catching her fish, she’ll-she’ll come over. She’s a cool girl. Like, I could see myself with her. (light chuckle)</v>
      </c>
      <c r="T2" s="4"/>
      <c r="U2" s="3" t="str">
        <f>IFERROR(__xludf.DUMMYFUNCTION("FILTER('Data Entry'!$A:$A,LEFT('Data Entry'!$A:$A,LEN(U1))=U1)"),"Desi (1/1): I’m fortunate to be a part of the Healer tribe. We are in high spirits and we know that, first and foremost, we can communicate, and as long as we do that in camp life, everything runs smoothly.")</f>
        <v>Desi (1/1): I’m fortunate to be a part of the Healer tribe. We are in high spirits and we know that, first and foremost, we can communicate, and as long as we do that in camp life, everything runs smoothly.</v>
      </c>
      <c r="V2" s="4"/>
      <c r="W2" s="3" t="str">
        <f>IFERROR(__xludf.DUMMYFUNCTION("FILTER('Data Entry'!$A:$A,LEFT('Data Entry'!$A:$A,LEN(W1))=W1)"),"Jessica (1/1): Cole is Tarzan, I like him a lot. Like, he’s fun. He’s trying not to be the tough guy, but he is. I mean, he’s ripped. He has beautiful tan skin, blonde hair, blue eyes. I think I fell in love… (laughs)")</f>
        <v>Jessica (1/1): Cole is Tarzan, I like him a lot. Like, he’s fun. He’s trying not to be the tough guy, but he is. I mean, he’s ripped. He has beautiful tan skin, blonde hair, blue eyes. I think I fell in love… (laughs)</v>
      </c>
      <c r="X2" s="4"/>
      <c r="Y2" s="3" t="str">
        <f>IFERROR(__xludf.DUMMYFUNCTION("FILTER('Data Entry'!$A:$A,LEFT('Data Entry'!$A:$A,LEN(Y1))=Y1)"),"Ali (1/2): Coming from that horrible competition, I was just pretty pissed. I’m hoping that our work ethic and our strength alone can push us to come together and get it done, but at this point, I’m very nervous.")</f>
        <v>Ali (1/2): Coming from that horrible competition, I was just pretty pissed. I’m hoping that our work ethic and our strength alone can push us to come together and get it done, but at this point, I’m very nervous.</v>
      </c>
      <c r="Z2" s="4"/>
      <c r="AA2" s="3" t="str">
        <f>IFERROR(__xludf.DUMMYFUNCTION("FILTER('Data Entry'!$A:$A,LEFT('Data Entry'!$A:$A,LEN(AA1))=AA1)"),"Roark (1/1): As we row in, we see the biggest fire any of us have ever seen. And it sets us off on the right foot. Healers are definitely a team-based group in terms of how we approach our careers, in terms of how we approach our lives, and I think that’s"&amp;" a really distinct difference between us and the other two.")</f>
        <v>Roark (1/1): As we row in, we see the biggest fire any of us have ever seen. And it sets us off on the right foot. Healers are definitely a team-based group in terms of how we approach our careers, in terms of how we approach our lives, and I think that’s a really distinct difference between us and the other two.</v>
      </c>
      <c r="AB2" s="4"/>
      <c r="AC2" s="3" t="str">
        <f>IFERROR(__xludf.DUMMYFUNCTION("FILTER('Data Entry'!$A:$A,LEFT('Data Entry'!$A:$A,LEN(AC1))=AC1)"),"Alan (1/5): I played in the NFL for nine years, and after you play for a while, you can see who’s a tempo setter. And just now, I got a sense of how people are playing the game. And I’m definitely going to play the game, which for me is a full tilt sprint"&amp;" out the gate.")</f>
        <v>Alan (1/5): I played in the NFL for nine years, and after you play for a while, you can see who’s a tempo setter. And just now, I got a sense of how people are playing the game. And I’m definitely going to play the game, which for me is a full tilt sprint out the gate.</v>
      </c>
      <c r="AD2" s="4"/>
      <c r="AE2" s="3" t="str">
        <f>IFERROR(__xludf.DUMMYFUNCTION("FILTER('Data Entry'!$A:$A,LEFT('Data Entry'!$A:$A,LEN(AE1))=AE1)"),"Patrick (1/1): Ali, she’s a very smart girl and we are vibing really well, and on an island where we can trust no one, I feel that I can trust her, but it’s Survivor, you can’t know for sure. So I feel good, but I’m not certain.")</f>
        <v>Patrick (1/1): Ali, she’s a very smart girl and we are vibing really well, and on an island where we can trust no one, I feel that I can trust her, but it’s Survivor, you can’t know for sure. So I feel good, but I’m not certain.</v>
      </c>
      <c r="AF2" s="4"/>
      <c r="AG2" s="3" t="str">
        <f>IFERROR(__xludf.DUMMYFUNCTION("FILTER('Data Entry'!$A:$A,LEFT('Data Entry'!$A:$A,LEN(AG1))=AG1)"),"Simone (1/4): I’m not an outside person. The fact that I was relieving myself in the water was the biggest milestone. I know people think that this is paradise, but it’s tough out here and it’s hot all the time and there is no air conditioning.")</f>
        <v>Simone (1/4): I’m not an outside person. The fact that I was relieving myself in the water was the biggest milestone. I know people think that this is paradise, but it’s tough out here and it’s hot all the time and there is no air conditioning.</v>
      </c>
      <c r="AH2" s="4"/>
      <c r="AI2" s="3" t="str">
        <f>IFERROR(__xludf.DUMMYFUNCTION("FILTER('Data Entry'!$A:$A,LEFT('Data Entry'!$A:$A,LEN(AI1))=AI1)"),"Katrina (1/2): I don’t feel totally safe. I don’t really have a good alliance on the team. I knew I need to get people to vote together. We need four people to vote for somebody.")</f>
        <v>Katrina (1/2): I don’t feel totally safe. I don’t really have a good alliance on the team. I knew I need to get people to vote together. We need four people to vote for somebody.</v>
      </c>
      <c r="AJ2" s="4"/>
    </row>
    <row r="3">
      <c r="A3" s="3" t="str">
        <f>IFERROR(__xludf.DUMMYFUNCTION("""COMPUTED_VALUE"""),"Ben (2/2): If everyone would have just stuck to the plan and calm down and talked it out, we’d be fine. But here we are, Day 3, and we’ve all-- it just blown up. At Tribal Council tonight, there’s two ways Alan and I can go. We can go with the mom squad a"&amp;"nd go straight for Ashley, or we we can go with JP and Ashley and get Chrissy or Katrina out. I’m a little worried about Ashley and JP having something going on, but as a tribe, we have to stay strong, and the two older women are probably the weakest link"&amp;"s in our tribe. Whether or not you go with strength or loyalty, in the long run it’s about Alan and I, who we trust more.")</f>
        <v>Ben (2/2): If everyone would have just stuck to the plan and calm down and talked it out, we’d be fine. But here we are, Day 3, and we’ve all-- it just blown up. At Tribal Council tonight, there’s two ways Alan and I can go. We can go with the mom squad and go straight for Ashley, or we we can go with JP and Ashley and get Chrissy or Katrina out. I’m a little worried about Ashley and JP having something going on, but as a tribe, we have to stay strong, and the two older women are probably the weakest links in our tribe. Whether or not you go with strength or loyalty, in the long run it’s about Alan and I, who we trust more.</v>
      </c>
      <c r="B3" s="4"/>
      <c r="C3" s="3" t="str">
        <f>IFERROR(__xludf.DUMMYFUNCTION("""COMPUTED_VALUE"""),"Chrissy (2/3): I was getting ready for Tribal. I looked in my bag. I see a package. I have no idea what it is.")</f>
        <v>Chrissy (2/3): I was getting ready for Tribal. I looked in my bag. I see a package. I have no idea what it is.</v>
      </c>
      <c r="D3" s="4"/>
      <c r="E3" s="3" t="str">
        <f>IFERROR(__xludf.DUMMYFUNCTION("""COMPUTED_VALUE"""),"Ryan (2/6): I see something labeled “Secret Advantage.” I am super excited. My hands are trembling. I was like, “Whoo!”")</f>
        <v>Ryan (2/6): I see something labeled “Secret Advantage.” I am super excited. My hands are trembling. I was like, “Whoo!”</v>
      </c>
      <c r="F3" s="4"/>
      <c r="G3" s="3" t="str">
        <f>IFERROR(__xludf.DUMMYFUNCTION("""COMPUTED_VALUE"""),"Devon (1/1): In my mind, Simone is our least valuable member. She doesn’t really fit in with all of us. I mean, we saw today that she can’t really do puzzles. It’s a bummer, but Simone’s gotta go.")</f>
        <v>Devon (1/1): In my mind, Simone is our least valuable member. She doesn’t really fit in with all of us. I mean, we saw today that she can’t really do puzzles. It’s a bummer, but Simone’s gotta go.</v>
      </c>
      <c r="H3" s="4"/>
      <c r="I3" s="3" t="str">
        <f>IFERROR(__xludf.DUMMYFUNCTION("""COMPUTED_VALUE"""),"Mike (2/3): My son told me to look for the idol. He’s ten years old, and he watches Survivor. If my ten-year-old son knows to look for the idol, I should go looking for it, and so should everybody else. My biggest fear going into this game is being voted "&amp;"out first. I left my kids and my wife behind to play this crazy game, but I did not come out here for an adventure. I am out here to win a million dollars and be the best Survivor player ever. And so, I am willing to do what it takes to win this game.")</f>
        <v>Mike (2/3): My son told me to look for the idol. He’s ten years old, and he watches Survivor. If my ten-year-old son knows to look for the idol, I should go looking for it, and so should everybody else. My biggest fear going into this game is being voted out first. I left my kids and my wife behind to play this crazy game, but I did not come out here for an adventure. I am out here to win a million dollars and be the best Survivor player ever. And so, I am willing to do what it takes to win this game.</v>
      </c>
      <c r="J3" s="4"/>
      <c r="K3" s="3" t="str">
        <f>IFERROR(__xludf.DUMMYFUNCTION("""COMPUTED_VALUE"""),"Ashley (2/3): Alan is starting to lose his mind. He made JP strip to check his pants for an idol, so my mind is literally blown right now. His paranoia is so bad, like, “Where is this coming from all of a sudden?” Because I trusted him and I thought he tr"&amp;"usted me, but… (snaps fingers) it’s like, just like that, trust is out the window. So moving forward with him seems like it could be just a liability down the road.")</f>
        <v>Ashley (2/3): Alan is starting to lose his mind. He made JP strip to check his pants for an idol, so my mind is literally blown right now. His paranoia is so bad, like, “Where is this coming from all of a sudden?” Because I trusted him and I thought he trusted me, but… (snaps fingers) it’s like, just like that, trust is out the window. So moving forward with him seems like it could be just a liability down the road.</v>
      </c>
      <c r="L3" s="4"/>
      <c r="M3" s="3" t="str">
        <f>IFERROR(__xludf.DUMMYFUNCTION("""COMPUTED_VALUE"""),"Lauren (1/2): Patrick’s kinda getting on my nerves. He wants to be the highlight or he wants to be in the spotlight. He’s just all around the place. You know, it’s like, “Sit still.” And, um, he’s just too loud for me. You know, I mean, he’s volume is at "&amp;"a 10, and he needs to be about a volume 2. He is a big kid. He’s a 25-year-old boy. You can look him dead in the face and say, “Patrick, do not touch that,” and he will look at you and touch it. You know, and it’s like, “Really?!” And I can’t just come ou"&amp;"t and say, “Shut the hell up.” Just because I am older, I think that they would want to stick together. It’s-it’s very tough for me. I mean, I’m not a social butterfly. To be a commercial fisherman, you work alone, you know? And I don’t want to be exclude"&amp;"d, so I’m trying to build a relationship with Ali, trying to get on the same page with her.")</f>
        <v>Lauren (1/2): Patrick’s kinda getting on my nerves. He wants to be the highlight or he wants to be in the spotlight. He’s just all around the place. You know, it’s like, “Sit still.” And, um, he’s just too loud for me. You know, I mean, he’s volume is at a 10, and he needs to be about a volume 2. He is a big kid. He’s a 25-year-old boy. You can look him dead in the face and say, “Patrick, do not touch that,” and he will look at you and touch it. You know, and it’s like, “Really?!” And I can’t just come out and say, “Shut the hell up.” Just because I am older, I think that they would want to stick together. It’s-it’s very tough for me. I mean, I’m not a social butterfly. To be a commercial fisherman, you work alone, you know? And I don’t want to be excluded, so I’m trying to build a relationship with Ali, trying to get on the same page with her.</v>
      </c>
      <c r="N3" s="4"/>
      <c r="O3" s="3" t="str">
        <f>IFERROR(__xludf.DUMMYFUNCTION("""COMPUTED_VALUE"""),"Joe (2/2): Mike is definitely a player, and I’m a tad bit concerned that he’s running around and trying to find the idol. So I think, you know, he wanted to look for the idol, and now he’s public enemy number one. I have a great, you know, lie detector, a"&amp;"nd I’m thinking Mike is not a trustworthy guy.")</f>
        <v>Joe (2/2): Mike is definitely a player, and I’m a tad bit concerned that he’s running around and trying to find the idol. So I think, you know, he wanted to look for the idol, and now he’s public enemy number one. I have a great, you know, lie detector, and I’m thinking Mike is not a trustworthy guy.</v>
      </c>
      <c r="P3" s="4"/>
      <c r="Q3" s="3" t="str">
        <f>IFERROR(__xludf.DUMMYFUNCTION("""COMPUTED_VALUE"""),"JP (1/1): In the firehouse, it’s all about getting things done and taking care of business. So I’m out fishing, trying to get some food on board, and, uh, kind of just one step at a time and go from there. You know, I’ve never really been super big into d"&amp;"rama or the confrontational type or anything like that, so, uh, you know, if I can get some fish, some lobster, things like that, and make sure everybody’s got a full belly, I think everyone should be happy and, you know, taken care of. The other night at"&amp;" Tribal, Ash and I got called out as the power couple. That label sucks. I don’t see ourselves as a power couple at all. We’re not dating. We’re not hooking up. We’re not doing any of that type of stuff. I mean, if we’re a power couple, I mean, might as w"&amp;"ell hooking up and being a couple. You know what I mean? Might as well take advantage of everything. So Ash and I’s, uh, connection, I think is kinda more on the backburner right now. But in the firehouse, you know, that’s kinda, you know, what, you know,"&amp;" what my profession is, you know, staying calm in emergency situations. I might not be the guy out there talking strategy to everybody, but I know that I need to clean my rep up a little bit and kinda straighten things out.")</f>
        <v>JP (1/1): In the firehouse, it’s all about getting things done and taking care of business. So I’m out fishing, trying to get some food on board, and, uh, kind of just one step at a time and go from there. You know, I’ve never really been super big into drama or the confrontational type or anything like that, so, uh, you know, if I can get some fish, some lobster, things like that, and make sure everybody’s got a full belly, I think everyone should be happy and, you know, taken care of. The other night at Tribal, Ash and I got called out as the power couple. That label sucks. I don’t see ourselves as a power couple at all. We’re not dating. We’re not hooking up. We’re not doing any of that type of stuff. I mean, if we’re a power couple, I mean, might as well hooking up and being a couple. You know what I mean? Might as well take advantage of everything. So Ash and I’s, uh, connection, I think is kinda more on the backburner right now. But in the firehouse, you know, that’s kinda, you know, what, you know, what my profession is, you know, staying calm in emergency situations. I might not be the guy out there talking strategy to everybody, but I know that I need to clean my rep up a little bit and kinda straighten things out.</v>
      </c>
      <c r="R3" s="4"/>
      <c r="S3" s="3" t="str">
        <f>IFERROR(__xludf.DUMMYFUNCTION("""COMPUTED_VALUE"""),"Cole (2/3): Joe brought me in on the fact there’s a clue back in the woods that I haven’t seen, and I can’t believe it. I am beside myself. This is, like, the greatest day ever so far, and this is why I’m here to play Survivor, is to find the idol and hav"&amp;"e the power, but I’m kind of suspicious that the idol is on the raft, because I’ve been out fishing all day. So I’m like, “Dude, I need to see this clue.”")</f>
        <v>Cole (2/3): Joe brought me in on the fact there’s a clue back in the woods that I haven’t seen, and I can’t believe it. I am beside myself. This is, like, the greatest day ever so far, and this is why I’m here to play Survivor, is to find the idol and have the power, but I’m kind of suspicious that the idol is on the raft, because I’ve been out fishing all day. So I’m like, “Dude, I need to see this clue.”</v>
      </c>
      <c r="T3" s="4"/>
      <c r="U3" s="3" t="str">
        <f>IFERROR(__xludf.DUMMYFUNCTION("""COMPUTED_VALUE"""),"Desi (1/1): Joe had some issue with the way we had cooked the patatas, uh, not how he wanted them at home. And if it’s not cooked to his liking, he’ll chuck it in the woods instead of offering it to somebody else to eat. And so that can be a bit off-putti"&amp;"ng, when truly, food is scarce.")</f>
        <v>Desi (1/1): Joe had some issue with the way we had cooked the patatas, uh, not how he wanted them at home. And if it’s not cooked to his liking, he’ll chuck it in the woods instead of offering it to somebody else to eat. And so that can be a bit off-putting, when truly, food is scarce.</v>
      </c>
      <c r="V3" s="4"/>
      <c r="W3" s="3" t="str">
        <f>IFERROR(__xludf.DUMMYFUNCTION("""COMPUTED_VALUE"""),"Jessica (1/5): The fishing experience is a 100% a bonding for Cole and I because it’s really the only time we get to be alone, together. And we’re really forming a connection. But then life outside of Survivor, I move like a slug when it comes to romance."&amp;" Like, I don’t even know if I know what romance means. To be honest, I come from a super-religious background, and I am a virgin. So my face feels red thinking about him thinking about me… (laughs) Being a couple on Survivor is hard, and it’s dangerous. S"&amp;"o we’ll just have to wait and see. We have a long time left together, I hope.")</f>
        <v>Jessica (1/5): The fishing experience is a 100% a bonding for Cole and I because it’s really the only time we get to be alone, together. And we’re really forming a connection. But then life outside of Survivor, I move like a slug when it comes to romance. Like, I don’t even know if I know what romance means. To be honest, I come from a super-religious background, and I am a virgin. So my face feels red thinking about him thinking about me… (laughs) Being a couple on Survivor is hard, and it’s dangerous. So we’ll just have to wait and see. We have a long time left together, I hope.</v>
      </c>
      <c r="X3" s="4"/>
      <c r="Y3" s="3" t="str">
        <f>IFERROR(__xludf.DUMMYFUNCTION("""COMPUTED_VALUE"""),"Ali (2/2): My priorities for Day 1 are to make sure that I absolutely connect with people, and Patrick seems like he’s, you know, meshing well with the group just from the very beginning, so I kind of want to see where his head is at. I know if we never l"&amp;"ose, we don’t ever have to worry pretty much about an alliance, but the way we looked in the first challenge, we should probably, you know, start talking now.")</f>
        <v>Ali (2/2): My priorities for Day 1 are to make sure that I absolutely connect with people, and Patrick seems like he’s, you know, meshing well with the group just from the very beginning, so I kind of want to see where his head is at. I know if we never lose, we don’t ever have to worry pretty much about an alliance, but the way we looked in the first challenge, we should probably, you know, start talking now.</v>
      </c>
      <c r="Z3" s="4"/>
      <c r="AA3" s="3" t="str">
        <f>IFERROR(__xludf.DUMMYFUNCTION("""COMPUTED_VALUE"""),"Roark (1/1): Joe is an amazing blindside candidate because he is locked in on Mike. And so I am full buy-in to the Joe-blindside-enjoy-your-idol-as-a-souvenir plan.")</f>
        <v>Roark (1/1): Joe is an amazing blindside candidate because he is locked in on Mike. And so I am full buy-in to the Joe-blindside-enjoy-your-idol-as-a-souvenir plan.</v>
      </c>
      <c r="AB3" s="4"/>
      <c r="AC3" s="3" t="str">
        <f>IFERROR(__xludf.DUMMYFUNCTION("""COMPUTED_VALUE"""),"Alan (2/5): I’ve been watching those two for a while, and I honestly think Ashley and JP are working together, so I want to make them believe I’ll work with them, but this power couple or whatever they got going on is over.")</f>
        <v>Alan (2/5): I’ve been watching those two for a while, and I honestly think Ashley and JP are working together, so I want to make them believe I’ll work with them, but this power couple or whatever they got going on is over.</v>
      </c>
      <c r="AD3" s="4"/>
      <c r="AE3" s="3" t="str">
        <f>IFERROR(__xludf.DUMMYFUNCTION("""COMPUTED_VALUE"""),"Patrick (1/2): I’m scared of crabs. So I should probably conquer my fear of ‘em because I’m-I’m a lot bigger than that crab. I’m a wild banshee. I’m someone who wants to have a good time all the time. And my strategy is to keep everyone having fun. When y"&amp;"ou do that, you don't have to worry about being the bullseye.")</f>
        <v>Patrick (1/2): I’m scared of crabs. So I should probably conquer my fear of ‘em because I’m-I’m a lot bigger than that crab. I’m a wild banshee. I’m someone who wants to have a good time all the time. And my strategy is to keep everyone having fun. When you do that, you don't have to worry about being the bullseye.</v>
      </c>
      <c r="AF3" s="4"/>
      <c r="AG3" s="3" t="str">
        <f>IFERROR(__xludf.DUMMYFUNCTION("""COMPUTED_VALUE"""),"Simone (2/4): I think people look at me, they think, here is this person who has no experience in the outdoors, but, you know, I’m a hustler because I’m good under pressure.")</f>
        <v>Simone (2/4): I think people look at me, they think, here is this person who has no experience in the outdoors, but, you know, I’m a hustler because I’m good under pressure.</v>
      </c>
      <c r="AH3" s="4"/>
      <c r="AI3" s="3" t="str">
        <f>IFERROR(__xludf.DUMMYFUNCTION("""COMPUTED_VALUE"""),"Katrina (2/2): Right now, I think I have a plan with Chrissy, Alan, and Ben. I have to put faith in three people that I’m not sure totally have my back. Hopefully it works.")</f>
        <v>Katrina (2/2): Right now, I think I have a plan with Chrissy, Alan, and Ben. I have to put faith in three people that I’m not sure totally have my back. Hopefully it works.</v>
      </c>
      <c r="AJ3" s="4"/>
    </row>
    <row r="4">
      <c r="A4" s="3" t="str">
        <f>IFERROR(__xludf.DUMMYFUNCTION("""COMPUTED_VALUE"""),"Ben (1/2): Man, this group is like old paint. It’s cracked and fractured everywhere. I’m not sure who I can trust. The core four is gone. The perception might be there in some people’s heads… not-- actually no, it’s not. It’s done. The whole thing’s shot."&amp;" Now it’s every man for himself.")</f>
        <v>Ben (1/2): Man, this group is like old paint. It’s cracked and fractured everywhere. I’m not sure who I can trust. The core four is gone. The perception might be there in some people’s heads… not-- actually no, it’s not. It’s done. The whole thing’s shot. Now it’s every man for himself.</v>
      </c>
      <c r="B4" s="4"/>
      <c r="C4" s="3" t="str">
        <f>IFERROR(__xludf.DUMMYFUNCTION("""COMPUTED_VALUE"""),"Chrissy (3/3): I got the Super Immunity Idol, and it feels incredible. I think the decision of what I do with this Super Idol tonight is extremely important, especially since half the tribe is potentially on the chopping block, Katrina, me, Ashley, Alan, "&amp;"we don’t know. Clearly if it’s me on the block, I’m using it to save myself. I just want to see what plays out, and I’m going to let the discussion at Tribal Council dictate whether I play it and for whom.")</f>
        <v>Chrissy (3/3): I got the Super Immunity Idol, and it feels incredible. I think the decision of what I do with this Super Idol tonight is extremely important, especially since half the tribe is potentially on the chopping block, Katrina, me, Ashley, Alan, we don’t know. Clearly if it’s me on the block, I’m using it to save myself. I just want to see what plays out, and I’m going to let the discussion at Tribal Council dictate whether I play it and for whom.</v>
      </c>
      <c r="D4" s="4"/>
      <c r="E4" s="3" t="str">
        <f>IFERROR(__xludf.DUMMYFUNCTION("""COMPUTED_VALUE"""),"Ryan (3/6): I found an advantage on the boat. Nobody knows about it. It’s in my pants. I’m dying to know what it is. For the first time, someone is dying to get in my pants. I kind of just wait for the perfect moment to get away. I go into the jungle by m"&amp;"yself. I am super excited. I’ve never had an advantage in my entire life, right? I’m a Hustler. Hustlers don’t get advantages, and the Hustler got an advantage. I have a Super Immunity Idol, and that could be used after the votes have been read, and that "&amp;"gives you so much power.")</f>
        <v>Ryan (3/6): I found an advantage on the boat. Nobody knows about it. It’s in my pants. I’m dying to know what it is. For the first time, someone is dying to get in my pants. I kind of just wait for the perfect moment to get away. I go into the jungle by myself. I am super excited. I’ve never had an advantage in my entire life, right? I’m a Hustler. Hustlers don’t get advantages, and the Hustler got an advantage. I have a Super Immunity Idol, and that could be used after the votes have been read, and that gives you so much power.</v>
      </c>
      <c r="F4" s="4"/>
      <c r="G4" s="3" t="str">
        <f>IFERROR(__xludf.DUMMYFUNCTION("""COMPUTED_VALUE"""),"Devon (1/1): Pat stepped up at the challenge, but if you’re going to step up, you better be able to handle what you step up for. It was just Pat choking. And I do think we lost because of that. Lauren, on the other hand, she’s very steady. I trust her, bu"&amp;"t, she doesn’t really fit in with the other tribe members, and if we keep Lauren around, we’re more likely to lose the next Immunity Challenge, and we’ve already lost two in a row.")</f>
        <v>Devon (1/1): Pat stepped up at the challenge, but if you’re going to step up, you better be able to handle what you step up for. It was just Pat choking. And I do think we lost because of that. Lauren, on the other hand, she’s very steady. I trust her, but, she doesn’t really fit in with the other tribe members, and if we keep Lauren around, we’re more likely to lose the next Immunity Challenge, and we’ve already lost two in a row.</v>
      </c>
      <c r="H4" s="4"/>
      <c r="I4" s="3" t="str">
        <f>IFERROR(__xludf.DUMMYFUNCTION("""COMPUTED_VALUE"""),"Mike (3/3): I don’t trust Joe for one second. He’s pulled me aside to have man-to-man talks with me to essentially bully me into telling him that I went looking for the Immunity Idol. I mean, like, who is this guy? But at the same time, it puts me at risk"&amp;". Perception is 90% of reality, right? Unfortunately. And with that you don’t want to be having to fight perceptions.")</f>
        <v>Mike (3/3): I don’t trust Joe for one second. He’s pulled me aside to have man-to-man talks with me to essentially bully me into telling him that I went looking for the Immunity Idol. I mean, like, who is this guy? But at the same time, it puts me at risk. Perception is 90% of reality, right? Unfortunately. And with that you don’t want to be having to fight perceptions.</v>
      </c>
      <c r="J4" s="4"/>
      <c r="K4" s="3" t="str">
        <f>IFERROR(__xludf.DUMMYFUNCTION("""COMPUTED_VALUE"""),"Ashley (3/3): Before last night, this vote was easy. Alan created, basically, a spectacle out of nothing. In less than 12 hours, everything went from 100% we’re safe, solid four, to there really is no trust.")</f>
        <v>Ashley (3/3): Before last night, this vote was easy. Alan created, basically, a spectacle out of nothing. In less than 12 hours, everything went from 100% we’re safe, solid four, to there really is no trust.</v>
      </c>
      <c r="L4" s="4"/>
      <c r="M4" s="3" t="str">
        <f>IFERROR(__xludf.DUMMYFUNCTION("""COMPUTED_VALUE"""),"Lauren (2/2): Patrick is unpredictable. I don’t trust him, and he doesn’t follow directions. So he could hurt us. You know, even though he’s strong, strong isn’t always what you need. You know, Simone’s not that great at challenges, but, you know, Simone "&amp;"at least listens.")</f>
        <v>Lauren (2/2): Patrick is unpredictable. I don’t trust him, and he doesn’t follow directions. So he could hurt us. You know, even though he’s strong, strong isn’t always what you need. You know, Simone’s not that great at challenges, but, you know, Simone at least listens.</v>
      </c>
      <c r="N4" s="4"/>
      <c r="O4" s="3" t="str">
        <f>IFERROR(__xludf.DUMMYFUNCTION("""COMPUTED_VALUE"""),"Joe (1/3): My relationship with Mike is he’s still my public enemy number one, but he’s definitely growing on me. He’s a… I mean, he’s a likable guy and I kind of like him, but not enough to keep him around. So I’m still feeding everyone that Mike has the"&amp;" idol. I truly don’t know if he has the idol or not, so now it’s kind of almost like backfired on me a bit, because now I can’t look for the idol as much as I want to look for the idol. So I’m trying to figure ways to leave camp. The window is a very, ver"&amp;"y small window. But, you know, I could accomplish a lot of things in a small time.")</f>
        <v>Joe (1/3): My relationship with Mike is he’s still my public enemy number one, but he’s definitely growing on me. He’s a… I mean, he’s a likable guy and I kind of like him, but not enough to keep him around. So I’m still feeding everyone that Mike has the idol. I truly don’t know if he has the idol or not, so now it’s kind of almost like backfired on me a bit, because now I can’t look for the idol as much as I want to look for the idol. So I’m trying to figure ways to leave camp. The window is a very, very small window. But, you know, I could accomplish a lot of things in a small time.</v>
      </c>
      <c r="P4" s="4"/>
      <c r="Q4" s="3" t="str">
        <f>IFERROR(__xludf.DUMMYFUNCTION("""COMPUTED_VALUE"""),"JP (1/2): I don’t like to be in the limelight that much, but, uh, I mean, in this case, it’s just good for my game, because bottom line is they need me, 100%. Without me there’s no way they would be able to get through any challenge. No way.")</f>
        <v>JP (1/2): I don’t like to be in the limelight that much, but, uh, I mean, in this case, it’s just good for my game, because bottom line is they need me, 100%. Without me there’s no way they would be able to get through any challenge. No way.</v>
      </c>
      <c r="R4" s="4"/>
      <c r="S4" s="3" t="str">
        <f>IFERROR(__xludf.DUMMYFUNCTION("""COMPUTED_VALUE"""),"Cole (3/3): Through wilderness therapy and rock climbing, it’s second nature for me to enable people and help them accomplish their goals. And that skill set, I feel like it’s giving me power in this game. Since Joe would have never found that out by hims"&amp;"elf, he probably sees me as, like, a really good resource now.")</f>
        <v>Cole (3/3): Through wilderness therapy and rock climbing, it’s second nature for me to enable people and help them accomplish their goals. And that skill set, I feel like it’s giving me power in this game. Since Joe would have never found that out by himself, he probably sees me as, like, a really good resource now.</v>
      </c>
      <c r="T4" s="4"/>
      <c r="U4" s="3" t="str">
        <f>IFERROR(__xludf.DUMMYFUNCTION("""COMPUTED_VALUE"""),"Desi (1/3): The swap worked out really well for me. We have three of the strongest men, and then you have Ashley, who I know is a super strong swimmer. So I think that we are in a great situation. Physically, I don’t think there’s any reason we shouldn’t "&amp;"dominate.")</f>
        <v>Desi (1/3): The swap worked out really well for me. We have three of the strongest men, and then you have Ashley, who I know is a super strong swimmer. So I think that we are in a great situation. Physically, I don’t think there’s any reason we shouldn’t dominate.</v>
      </c>
      <c r="V4" s="4"/>
      <c r="W4" s="3" t="str">
        <f>IFERROR(__xludf.DUMMYFUNCTION("""COMPUTED_VALUE"""),"Jessica (2/5): Having the knowledge that Joe has the idol brings me so much happiness. Secrets are really powerful in this game. It’s Survivor, and so it’s to my benefit that I know Joe’s secret. That’s power. So I’m elated. I mean, I gave him a kiss on t"&amp;"he cheek. It just happened. My kisses are very private. Like, my lips don’t go near other people’s cheeks very often, so this is big.")</f>
        <v>Jessica (2/5): Having the knowledge that Joe has the idol brings me so much happiness. Secrets are really powerful in this game. It’s Survivor, and so it’s to my benefit that I know Joe’s secret. That’s power. So I’m elated. I mean, I gave him a kiss on the cheek. It just happened. My kisses are very private. Like, my lips don’t go near other people’s cheeks very often, so this is big.</v>
      </c>
      <c r="X4" s="4"/>
      <c r="Y4" s="3" t="str">
        <f>IFERROR(__xludf.DUMMYFUNCTION("""COMPUTED_VALUE"""),"Ali (1/4): This game is all about handling different personalities, you know, and I think that it’s just something that I’m good at. And I don’t know if everyone is thinking, “Oh, Simone is the diva. I don’t want to deal with that,” you know, whatever, bu"&amp;"t I see Simone’s value at this time. I mean, being here with a whole bunch of random people is a big step for her. And, um, I definitely could use that for my advantage and kind of pull Simone on to my side.")</f>
        <v>Ali (1/4): This game is all about handling different personalities, you know, and I think that it’s just something that I’m good at. And I don’t know if everyone is thinking, “Oh, Simone is the diva. I don’t want to deal with that,” you know, whatever, but I see Simone’s value at this time. I mean, being here with a whole bunch of random people is a big step for her. And, um, I definitely could use that for my advantage and kind of pull Simone on to my side.</v>
      </c>
      <c r="Z4" s="4"/>
      <c r="AA4" s="3" t="str">
        <f>IFERROR(__xludf.DUMMYFUNCTION("""COMPUTED_VALUE"""),"Roark (1/1): The new Soko is myself, JP and Chrissy from the Heroes, and Ryan and Ali from the Hustlers. I pretty much went from a tribe of six Healers, who were super tight, to the lone Healer at Soko beach.")</f>
        <v>Roark (1/1): The new Soko is myself, JP and Chrissy from the Heroes, and Ryan and Ali from the Hustlers. I pretty much went from a tribe of six Healers, who were super tight, to the lone Healer at Soko beach.</v>
      </c>
      <c r="AB4" s="4"/>
      <c r="AC4" s="3" t="str">
        <f>IFERROR(__xludf.DUMMYFUNCTION("""COMPUTED_VALUE"""),"Alan (3/5): I know there’s something going on between JP and Ashley. It’s red flags all over the place between those two. I need to let everybody know those two are stronger together right now than we are all as individuals.")</f>
        <v>Alan (3/5): I know there’s something going on between JP and Ashley. It’s red flags all over the place between those two. I need to let everybody know those two are stronger together right now than we are all as individuals.</v>
      </c>
      <c r="AD4" s="4"/>
      <c r="AE4" s="3" t="str">
        <f>IFERROR(__xludf.DUMMYFUNCTION("""COMPUTED_VALUE"""),"Patrick (2/2): Tonight at Tribal Council, Simone is going to be the one going home. I have not seen her in any way helping us as a tribe. You know, it seems like everybody else is on the same page with me. The boys are already together, and Ali’s on my si"&amp;"de, so I’ve got a majority here. I think this tribe will be definitely better without Simone.")</f>
        <v>Patrick (2/2): Tonight at Tribal Council, Simone is going to be the one going home. I have not seen her in any way helping us as a tribe. You know, it seems like everybody else is on the same page with me. The boys are already together, and Ali’s on my side, so I’ve got a majority here. I think this tribe will be definitely better without Simone.</v>
      </c>
      <c r="AF4" s="4"/>
      <c r="AG4" s="3" t="str">
        <f>IFERROR(__xludf.DUMMYFUNCTION("""COMPUTED_VALUE"""),"Simone (3/4): Survivor might push me to my limits, but I’ve been playing Survivor my entire life. I live on a tribe. I have 10 brothers and sisters, so I was fighting constantly to outperform everybody. I plan on gaining everybody’s respect by just workin"&amp;"g hard, because this is the Hustler tribe. This is the work ethic tribe.")</f>
        <v>Simone (3/4): Survivor might push me to my limits, but I’ve been playing Survivor my entire life. I live on a tribe. I have 10 brothers and sisters, so I was fighting constantly to outperform everybody. I plan on gaining everybody’s respect by just working hard, because this is the Hustler tribe. This is the work ethic tribe.</v>
      </c>
      <c r="AH4" s="4"/>
      <c r="AI4" s="3"/>
      <c r="AJ4" s="4"/>
    </row>
    <row r="5">
      <c r="A5" s="3" t="str">
        <f>IFERROR(__xludf.DUMMYFUNCTION("""COMPUTED_VALUE"""),"Ben (2/2): Alan and I were aligned from the get-go, but after he blew up at Tribal the other night, I just don’t know if I can work with him. Chrissy is a smart woman, and she has a good head on her shoulders. And that’s gonna help me get further in the g"&amp;"ame. At this point, Chrissy and I are in the driver’s seat, and whatever we decide to do is what’s gonna happen.")</f>
        <v>Ben (2/2): Alan and I were aligned from the get-go, but after he blew up at Tribal the other night, I just don’t know if I can work with him. Chrissy is a smart woman, and she has a good head on her shoulders. And that’s gonna help me get further in the game. At this point, Chrissy and I are in the driver’s seat, and whatever we decide to do is what’s gonna happen.</v>
      </c>
      <c r="B5" s="4"/>
      <c r="C5" s="3" t="str">
        <f>IFERROR(__xludf.DUMMYFUNCTION("""COMPUTED_VALUE"""),"Chrissy (1/3): Tribal Council was really heated and angry. Great for me, right? I started out on the bottom. Now I think that I’m no longer on the bottom, because all these other cracks come up, because people do it to themselves. I was also glad that I d"&amp;"id not actually use the Super Immunity Idol, because in the future, if I feel that my name is on the chopping block, I can use it as a decoy idol. It has no power, but it still has power.")</f>
        <v>Chrissy (1/3): Tribal Council was really heated and angry. Great for me, right? I started out on the bottom. Now I think that I’m no longer on the bottom, because all these other cracks come up, because people do it to themselves. I was also glad that I did not actually use the Super Immunity Idol, because in the future, if I feel that my name is on the chopping block, I can use it as a decoy idol. It has no power, but it still has power.</v>
      </c>
      <c r="D5" s="4"/>
      <c r="E5" s="3" t="str">
        <f>IFERROR(__xludf.DUMMYFUNCTION("""COMPUTED_VALUE"""),"Ryan (4/6): If we pull out a win, I have to give it to a member of the losing tribe that goes to Tribal. That means that I have the most power right now in this game, and nobody else has any clue whatsoever.")</f>
        <v>Ryan (4/6): If we pull out a win, I have to give it to a member of the losing tribe that goes to Tribal. That means that I have the most power right now in this game, and nobody else has any clue whatsoever.</v>
      </c>
      <c r="F5" s="4"/>
      <c r="G5" s="3" t="str">
        <f>IFERROR(__xludf.DUMMYFUNCTION("""COMPUTED_VALUE"""),"Devon (1/3): I don’t know if I can really trust Joe, but this is the first time that I’ve felt like, “Shoot, I might be going home next.” So I gotta figure out my next move or I feel like I could be in big trouble.")</f>
        <v>Devon (1/3): I don’t know if I can really trust Joe, but this is the first time that I’ve felt like, “Shoot, I might be going home next.” So I gotta figure out my next move or I feel like I could be in big trouble.</v>
      </c>
      <c r="H5" s="4"/>
      <c r="I5" s="3" t="str">
        <f>IFERROR(__xludf.DUMMYFUNCTION("""COMPUTED_VALUE"""),"Mike (1/1): So Lauren says there’s an advantage in the game, which clearly, somebody from my tribe has then told her. It is clear to me it’s Cole, because Cole sometimes can’t keep his mouth closed. And those things come back to bite you in the butt.")</f>
        <v>Mike (1/1): So Lauren says there’s an advantage in the game, which clearly, somebody from my tribe has then told her. It is clear to me it’s Cole, because Cole sometimes can’t keep his mouth closed. And those things come back to bite you in the butt.</v>
      </c>
      <c r="J5" s="4"/>
      <c r="K5" s="3" t="str">
        <f>IFERROR(__xludf.DUMMYFUNCTION("""COMPUTED_VALUE"""),"Ashley (1/1): The whole spectacle that Alan created tonight at Tribal Council just kind of showed everyone, like, how off the hinges he really is. I’m not gonna sit back and let him tell my whole tribe that I’m in a power duo with JP and we’re hiding idol"&amp;"s. I think he went from a really safe place with the core four to now… putting a huge target on his back.")</f>
        <v>Ashley (1/1): The whole spectacle that Alan created tonight at Tribal Council just kind of showed everyone, like, how off the hinges he really is. I’m not gonna sit back and let him tell my whole tribe that I’m in a power duo with JP and we’re hiding idols. I think he went from a really safe place with the core four to now… putting a huge target on his back.</v>
      </c>
      <c r="L5" s="4"/>
      <c r="M5" s="3" t="str">
        <f>IFERROR(__xludf.DUMMYFUNCTION("""COMPUTED_VALUE"""),"Lauren (1/6): Even though I didn’t get any votes at Tribal Council, I still feel like I’m on the outs, because I’m having a hard time trying to make sure that I’m included. Being a single mother, I am the only one on my tribe that, you know, has a kid. An"&amp;"d my tribe members, they’re like high school buddies and, uh, I’m like the damn teacher.")</f>
        <v>Lauren (1/6): Even though I didn’t get any votes at Tribal Council, I still feel like I’m on the outs, because I’m having a hard time trying to make sure that I’m included. Being a single mother, I am the only one on my tribe that, you know, has a kid. And my tribe members, they’re like high school buddies and, uh, I’m like the damn teacher.</v>
      </c>
      <c r="N5" s="4"/>
      <c r="O5" s="3" t="str">
        <f>IFERROR(__xludf.DUMMYFUNCTION("""COMPUTED_VALUE"""),"Joe (2/3): I found a clue and it looks like a map to the idol. I think it’s a raft. It looks like a raft. When I see it, automatically I just think of Cole. Cole’s been out there fishing and stuff, so I’m gonna talk about it with him. Hopefully he opens u"&amp;"p to me. If not, he’ll definitely trust me that I’m actually giving him some information.")</f>
        <v>Joe (2/3): I found a clue and it looks like a map to the idol. I think it’s a raft. It looks like a raft. When I see it, automatically I just think of Cole. Cole’s been out there fishing and stuff, so I’m gonna talk about it with him. Hopefully he opens up to me. If not, he’ll definitely trust me that I’m actually giving him some information.</v>
      </c>
      <c r="P5" s="4"/>
      <c r="Q5" s="3" t="str">
        <f>IFERROR(__xludf.DUMMYFUNCTION("""COMPUTED_VALUE"""),"JP (2/2): Well, today’s Immunity Challenge, uh, didn’t go so well, but losing for us right now, is just not a big deal. Ali is next, and she has nothing she can do about it. Simple as that.")</f>
        <v>JP (2/2): Well, today’s Immunity Challenge, uh, didn’t go so well, but losing for us right now, is just not a big deal. Ali is next, and she has nothing she can do about it. Simple as that.</v>
      </c>
      <c r="R5" s="4"/>
      <c r="S5" s="3" t="str">
        <f>IFERROR(__xludf.DUMMYFUNCTION("""COMPUTED_VALUE"""),"Cole (1/3): I feel like I do have a shot with Jessica after our outing today. She just showed me more of herself, and I kept liking it. There wasn’t anything that I could find wrong with her, honestly. And so I was defining her as my dream girl, I guess. "&amp;"So I decided I wanted to share with her some information.")</f>
        <v>Cole (1/3): I feel like I do have a shot with Jessica after our outing today. She just showed me more of herself, and I kept liking it. There wasn’t anything that I could find wrong with her, honestly. And so I was defining her as my dream girl, I guess. So I decided I wanted to share with her some information.</v>
      </c>
      <c r="T5" s="4"/>
      <c r="U5" s="3" t="str">
        <f>IFERROR(__xludf.DUMMYFUNCTION("""COMPUTED_VALUE"""),"Desi (2/3): Right now we’ve got two Heroes-- we have Alan and Ashley -- two Healers, me and Joe, and then we’ve got, I think, the strongest of all the Hustlers, uh, in Devon in the middle. It would be easy for the four of us to just vote Devon out, but I’"&amp;"d rather work with him because he’s potentially the swing vote.")</f>
        <v>Desi (2/3): Right now we’ve got two Heroes-- we have Alan and Ashley -- two Healers, me and Joe, and then we’ve got, I think, the strongest of all the Hustlers, uh, in Devon in the middle. It would be easy for the four of us to just vote Devon out, but I’d rather work with him because he’s potentially the swing vote.</v>
      </c>
      <c r="V5" s="4"/>
      <c r="W5" s="3" t="str">
        <f>IFERROR(__xludf.DUMMYFUNCTION("""COMPUTED_VALUE"""),"Jessica (3/5): Cole just word-vomits that Joe has the idol. And I was like, “What are you doing?!” Like, it’s too soon! I’m like, “Why are you sharing that information?!”")</f>
        <v>Jessica (3/5): Cole just word-vomits that Joe has the idol. And I was like, “What are you doing?!” Like, it’s too soon! I’m like, “Why are you sharing that information?!”</v>
      </c>
      <c r="X5" s="4"/>
      <c r="Y5" s="3" t="str">
        <f>IFERROR(__xludf.DUMMYFUNCTION("""COMPUTED_VALUE"""),"Ali (2/4): I could see her being very loyal, um, for a long time. You know, I could definitely mold her. I’m here to win. So, I mean, I feel like Simone, I could use as putty in my hands.")</f>
        <v>Ali (2/4): I could see her being very loyal, um, for a long time. You know, I could definitely mold her. I’m here to win. So, I mean, I feel like Simone, I could use as putty in my hands.</v>
      </c>
      <c r="Z5" s="4"/>
      <c r="AA5" s="3" t="str">
        <f>IFERROR(__xludf.DUMMYFUNCTION("""COMPUTED_VALUE"""),"Roark (1/4): I’m objectively on the outside, as I am the lone Healer at Soko beach. I love a 2-2-1 split, and I want to start developing friendships with these people where they feel safe with me to talk game with me.")</f>
        <v>Roark (1/4): I’m objectively on the outside, as I am the lone Healer at Soko beach. I love a 2-2-1 split, and I want to start developing friendships with these people where they feel safe with me to talk game with me.</v>
      </c>
      <c r="AB5" s="4"/>
      <c r="AC5" s="3" t="str">
        <f>IFERROR(__xludf.DUMMYFUNCTION("""COMPUTED_VALUE"""),"Alan (4/5): I don’t know if they had an idol. I didn’t actually see anything. I just threw it out there. I know I look like the crazy man, but now I got suspicion going, and I just put a target on their back if it worked the way it’s supposed to work.")</f>
        <v>Alan (4/5): I don’t know if they had an idol. I didn’t actually see anything. I just threw it out there. I know I look like the crazy man, but now I got suspicion going, and I just put a target on their back if it worked the way it’s supposed to work.</v>
      </c>
      <c r="AD5" s="4"/>
      <c r="AE5" s="3" t="str">
        <f>IFERROR(__xludf.DUMMYFUNCTION("""COMPUTED_VALUE"""),"Patrick (1/4): I do kind of have idol fever. I want the idol. Now, I mean, I’m not really hiding looking for an idol and, you know, maybe that will turn around and bite me, but being a hustler, we’re always moving along-- pun intended. I have a moving com"&amp;"pany in Auburn, Alabama and the moving industry does not stop-- wheels always on the road, feet always on the ground, something always in motion. That’s why I work harder than the rest of my tribe members looking for an idol.")</f>
        <v>Patrick (1/4): I do kind of have idol fever. I want the idol. Now, I mean, I’m not really hiding looking for an idol and, you know, maybe that will turn around and bite me, but being a hustler, we’re always moving along-- pun intended. I have a moving company in Auburn, Alabama and the moving industry does not stop-- wheels always on the road, feet always on the ground, something always in motion. That’s why I work harder than the rest of my tribe members looking for an idol.</v>
      </c>
      <c r="AF5" s="4"/>
      <c r="AG5" s="3" t="str">
        <f>IFERROR(__xludf.DUMMYFUNCTION("""COMPUTED_VALUE"""),"Simone (4/4): As far as challenges, it obviously stands out that I’m not one of the strongest people here, so I think I would be an easy vote. And so what I need to do is start shaping the narrative of this tribe. Clearly, Patrick is getting on Lauren’s n"&amp;"erves, and that’s going to play to my advantage. It is very easy for people to have opinions about Patrick, which makes it very easy to shape the narrative around him.")</f>
        <v>Simone (4/4): As far as challenges, it obviously stands out that I’m not one of the strongest people here, so I think I would be an easy vote. And so what I need to do is start shaping the narrative of this tribe. Clearly, Patrick is getting on Lauren’s nerves, and that’s going to play to my advantage. It is very easy for people to have opinions about Patrick, which makes it very easy to shape the narrative around him.</v>
      </c>
      <c r="AH5" s="4"/>
      <c r="AI5" s="3"/>
      <c r="AJ5" s="4"/>
    </row>
    <row r="6">
      <c r="A6" s="3" t="str">
        <f>IFERROR(__xludf.DUMMYFUNCTION("""COMPUTED_VALUE"""),"Ben (1/2): So 7 days into the Hero tribe, at this point, you could say that Chrissy and I are driving the train. But moving forward, Chrissy and I need to figure out who’s going to be the next target. Ashley is a good, hard worker and she’s fun, so the be"&amp;"tter choices are JP or Alan. Alan and I were aligned from Day 1, but Alan is a hot head and a loose cannon, and JP, he’s walking around here like he don’t know what’s going on. But JP would be good to have around camp because he does fish and everything. "&amp;"So, right now, Chrissy and I haven’t made any decisions.")</f>
        <v>Ben (1/2): So 7 days into the Hero tribe, at this point, you could say that Chrissy and I are driving the train. But moving forward, Chrissy and I need to figure out who’s going to be the next target. Ashley is a good, hard worker and she’s fun, so the better choices are JP or Alan. Alan and I were aligned from Day 1, but Alan is a hot head and a loose cannon, and JP, he’s walking around here like he don’t know what’s going on. But JP would be good to have around camp because he does fish and everything. So, right now, Chrissy and I haven’t made any decisions.</v>
      </c>
      <c r="B6" s="4"/>
      <c r="C6" s="3" t="str">
        <f>IFERROR(__xludf.DUMMYFUNCTION("""COMPUTED_VALUE"""),"Chrissy (2/3): I needed to get through that first Tribal so that I could get a foothold and I got through it. And now I really do believe that I can go far in this game. I just need to figure out who I want to move forward with, because I do believe that "&amp;"you need a strong partner to get to the end of the game.")</f>
        <v>Chrissy (2/3): I needed to get through that first Tribal so that I could get a foothold and I got through it. And now I really do believe that I can go far in this game. I just need to figure out who I want to move forward with, because I do believe that you need a strong partner to get to the end of the game.</v>
      </c>
      <c r="D6" s="4"/>
      <c r="E6" s="3" t="str">
        <f>IFERROR(__xludf.DUMMYFUNCTION("""COMPUTED_VALUE"""),"Ryan (5/6): These first impressions are crucial, and I really like having Devon in this group because he’s different than me. He seems like a guy who is looking for someone who is more strategically sound. So I’m waiting for the perfect moment when everyb"&amp;"ody is cleared out of camp so I can build a connection.")</f>
        <v>Ryan (5/6): These first impressions are crucial, and I really like having Devon in this group because he’s different than me. He seems like a guy who is looking for someone who is more strategically sound. So I’m waiting for the perfect moment when everybody is cleared out of camp so I can build a connection.</v>
      </c>
      <c r="F6" s="4"/>
      <c r="G6" s="3" t="str">
        <f>IFERROR(__xludf.DUMMYFUNCTION("""COMPUTED_VALUE"""),"Devon (2/3): When Joe told me that Ashley wanted to vote me out, I had a gut feeling when they’re giving me that whole pitch, I felt like I was being talked to by a car salesman. I was like, “This might be a lie,” and now I think it was. I think I can tru"&amp;"st Ash. Alan seems like a straightforward guy, too, so… Joe is a snake, and I don’t like having snakes around.")</f>
        <v>Devon (2/3): When Joe told me that Ashley wanted to vote me out, I had a gut feeling when they’re giving me that whole pitch, I felt like I was being talked to by a car salesman. I was like, “This might be a lie,” and now I think it was. I think I can trust Ash. Alan seems like a straightforward guy, too, so… Joe is a snake, and I don’t like having snakes around.</v>
      </c>
      <c r="H6" s="4"/>
      <c r="I6" s="3" t="str">
        <f>IFERROR(__xludf.DUMMYFUNCTION("""COMPUTED_VALUE"""),"Mike (1/2): On our last island, Joe and Cole found an idol near the well. And so this morning, I go to the well with Jessica, she says, “Mike, why don’t you dig some more?,” and so I start digging again. And I’m just digging and digging. Just digging arou"&amp;"nd and hoping I find something. If there’s an idol on this island, I’m going to find that idol.")</f>
        <v>Mike (1/2): On our last island, Joe and Cole found an idol near the well. And so this morning, I go to the well with Jessica, she says, “Mike, why don’t you dig some more?,” and so I start digging again. And I’m just digging and digging. Just digging around and hoping I find something. If there’s an idol on this island, I’m going to find that idol.</v>
      </c>
      <c r="J6" s="4"/>
      <c r="K6" s="3" t="str">
        <f>IFERROR(__xludf.DUMMYFUNCTION("""COMPUTED_VALUE"""),"Ashley (1/1): JP is becoming, like, dreamier and dreamier as the days go on. Every time he walks out of the ocean with a different animal on his spear, something happens inside me… (laughs) He’s becoming that provider, and he’s, you know, making himself m"&amp;"ore useful lately, and less and less like Alan as the days go by. But JP and I, we can’t talk to each other, because on Day 2, Alan decided to go absolutely nuts, calling out JP would be some kind of power couple. So now if Alan sees anything between me a"&amp;"nd JP, he’s going to point it out and he’s going to blow it up. So I’m ready for him to go, ‘cause I don’t know when he’s going to go off again. I don’t know if that was part of some master plan that he had, but either way, I definitely don’t like it, and"&amp;" I could definitely do without him here anymore.")</f>
        <v>Ashley (1/1): JP is becoming, like, dreamier and dreamier as the days go on. Every time he walks out of the ocean with a different animal on his spear, something happens inside me… (laughs) He’s becoming that provider, and he’s, you know, making himself more useful lately, and less and less like Alan as the days go by. But JP and I, we can’t talk to each other, because on Day 2, Alan decided to go absolutely nuts, calling out JP would be some kind of power couple. So now if Alan sees anything between me and JP, he’s going to point it out and he’s going to blow it up. So I’m ready for him to go, ‘cause I don’t know when he’s going to go off again. I don’t know if that was part of some master plan that he had, but either way, I definitely don’t like it, and I could definitely do without him here anymore.</v>
      </c>
      <c r="L6" s="4"/>
      <c r="M6" s="3" t="str">
        <f>IFERROR(__xludf.DUMMYFUNCTION("""COMPUTED_VALUE"""),"Lauren (2/6): Patrick at Tribal, he said, “I trust almost everyone here.” Well, I don’t know if that was really directed towards Simone or was that directed towards all of us? But now it’s given me the opportunity to put the target on Patrick.")</f>
        <v>Lauren (2/6): Patrick at Tribal, he said, “I trust almost everyone here.” Well, I don’t know if that was really directed towards Simone or was that directed towards all of us? But now it’s given me the opportunity to put the target on Patrick.</v>
      </c>
      <c r="N6" s="4"/>
      <c r="O6" s="3" t="str">
        <f>IFERROR(__xludf.DUMMYFUNCTION("""COMPUTED_VALUE"""),"Joe (3/3): Showing Cole the clue was a major risk, but I needed help. Like, I mean, I don’t-- honestly, I don’t think I would have figured it out on my own. In my mind, if anything pops out of that ground, like, I’m snatching it. I want it. And I’m going "&amp;"to find it today. I got the idol. It feels good! I feel good! Now I know no one else has it, but I’m concerned because the fact that Cole knows that I have the idol can absolutely backfire. It’s all about power and knowledge. He has too much knowledge. I "&amp;"don’t think he's going to use it against me, but at the same time, if he does, I might have to put a target on his back.")</f>
        <v>Joe (3/3): Showing Cole the clue was a major risk, but I needed help. Like, I mean, I don’t-- honestly, I don’t think I would have figured it out on my own. In my mind, if anything pops out of that ground, like, I’m snatching it. I want it. And I’m going to find it today. I got the idol. It feels good! I feel good! Now I know no one else has it, but I’m concerned because the fact that Cole knows that I have the idol can absolutely backfire. It’s all about power and knowledge. He has too much knowledge. I don’t think he's going to use it against me, but at the same time, if he does, I might have to put a target on his back.</v>
      </c>
      <c r="P6" s="4"/>
      <c r="Q6" s="3" t="str">
        <f>IFERROR(__xludf.DUMMYFUNCTION("""COMPUTED_VALUE"""),"JP (1/1): I got to eat second, but I wouldn’t mind going last, so-- just because if anything was leftover, you got to finish it off, but, uh, you just want to make sure that everybody gets their fair share and it all works out. You know, all in all, you k"&amp;"now, by no means was I, uh, fat and happy, but it just is what it is. You take your portion and leave it for the next person. If they eat more then that’s on them, you know?")</f>
        <v>JP (1/1): I got to eat second, but I wouldn’t mind going last, so-- just because if anything was leftover, you got to finish it off, but, uh, you just want to make sure that everybody gets their fair share and it all works out. You know, all in all, you know, by no means was I, uh, fat and happy, but it just is what it is. You take your portion and leave it for the next person. If they eat more then that’s on them, you know?</v>
      </c>
      <c r="R6" s="4"/>
      <c r="S6" s="3" t="str">
        <f>IFERROR(__xludf.DUMMYFUNCTION("""COMPUTED_VALUE"""),"Cole (2/3): Joe complains a lot sometimes around camp. So he’s already rubbed some people the wrong way. And then on top of that, Joe has the idol. And the more I thought about Joe having the idol, the more I realize that Joe has all the power, and I don’"&amp;"t like that at all.")</f>
        <v>Cole (2/3): Joe complains a lot sometimes around camp. So he’s already rubbed some people the wrong way. And then on top of that, Joe has the idol. And the more I thought about Joe having the idol, the more I realize that Joe has all the power, and I don’t like that at all.</v>
      </c>
      <c r="T6" s="4"/>
      <c r="U6" s="3" t="str">
        <f>IFERROR(__xludf.DUMMYFUNCTION("""COMPUTED_VALUE"""),"Desi (3/3): (tearfully) Joe has lost his mind. He just blew up camp and in the process, he blew up both of our games. And it was an idiotic move. And now my name is on the chopping block. I’m just, like, pissed off and already devastated and I haven’t eve"&amp;"n-- we haven’t even gone to Tribal Council.")</f>
        <v>Desi (3/3): (tearfully) Joe has lost his mind. He just blew up camp and in the process, he blew up both of our games. And it was an idiotic move. And now my name is on the chopping block. I’m just, like, pissed off and already devastated and I haven’t even-- we haven’t even gone to Tribal Council.</v>
      </c>
      <c r="V6" s="4"/>
      <c r="W6" s="3" t="str">
        <f>IFERROR(__xludf.DUMMYFUNCTION("""COMPUTED_VALUE"""),"Jessica (4/5): I think that he needed to wait to see what happens after the challenge and talk to me again, and we decide is this what we want to do.")</f>
        <v>Jessica (4/5): I think that he needed to wait to see what happens after the challenge and talk to me again, and we decide is this what we want to do.</v>
      </c>
      <c r="X6" s="4"/>
      <c r="Y6" s="3" t="str">
        <f>IFERROR(__xludf.DUMMYFUNCTION("""COMPUTED_VALUE"""),"Ali (3/4): Patrick’s name is starting to come up and it’s so early. And I’m like, “How am I supposed to work with him if Patrick is, you know, getting on people’s nerves and he’s nuts?” With Patrick, I feel like I’m babysitting a lot. But I don’t want tha"&amp;"t to be my job. I’m here to play for me. I’m not here to play for anybody else. You know, and I think that I’m gonna have to definitely think about where we stand and how important this relationship is, because if people decide to vote Patrick out, I don’"&amp;"t think I need him in this game anymore.")</f>
        <v>Ali (3/4): Patrick’s name is starting to come up and it’s so early. And I’m like, “How am I supposed to work with him if Patrick is, you know, getting on people’s nerves and he’s nuts?” With Patrick, I feel like I’m babysitting a lot. But I don’t want that to be my job. I’m here to play for me. I’m not here to play for anybody else. You know, and I think that I’m gonna have to definitely think about where we stand and how important this relationship is, because if people decide to vote Patrick out, I don’t think I need him in this game anymore.</v>
      </c>
      <c r="Z6" s="4"/>
      <c r="AA6" s="3" t="str">
        <f>IFERROR(__xludf.DUMMYFUNCTION("""COMPUTED_VALUE"""),"Roark (2/4): It’s definitely good to receive some support from Ali, some interest in working together, and when we merge, if she is looking for numbers, I can bring some numbers.")</f>
        <v>Roark (2/4): It’s definitely good to receive some support from Ali, some interest in working together, and when we merge, if she is looking for numbers, I can bring some numbers.</v>
      </c>
      <c r="AB6" s="4"/>
      <c r="AC6" s="3" t="str">
        <f>IFERROR(__xludf.DUMMYFUNCTION("""COMPUTED_VALUE"""),"Alan (5/5): Ashley and JP think that I’m still in the core four with them, but I don’t trust Ashley and JP further than I can throw ‘em. They might be like, “Okay, Alan gotta go.” So whatever they trying to do, I’m blowing it up.")</f>
        <v>Alan (5/5): Ashley and JP think that I’m still in the core four with them, but I don’t trust Ashley and JP further than I can throw ‘em. They might be like, “Okay, Alan gotta go.” So whatever they trying to do, I’m blowing it up.</v>
      </c>
      <c r="AD6" s="4"/>
      <c r="AE6" s="3" t="str">
        <f>IFERROR(__xludf.DUMMYFUNCTION("""COMPUTED_VALUE"""),"Patrick (2/4): She’s looking out for my best interest, and I’m looking out for hers as well. But Ali telling me to cool it is difficult because it takes away from my personality. I may not be able to create relationships if I’m not being me.")</f>
        <v>Patrick (2/4): She’s looking out for my best interest, and I’m looking out for hers as well. But Ali telling me to cool it is difficult because it takes away from my personality. I may not be able to create relationships if I’m not being me.</v>
      </c>
      <c r="AF6" s="4"/>
      <c r="AG6" s="3"/>
      <c r="AH6" s="4"/>
      <c r="AI6" s="3"/>
      <c r="AJ6" s="4"/>
    </row>
    <row r="7">
      <c r="A7" s="3" t="str">
        <f>IFERROR(__xludf.DUMMYFUNCTION("""COMPUTED_VALUE"""),"Ben (2/2): Ashley is tossed into a power couple. Now whether or not that’s the truth, that’s the whole Alan thing, but I can’t fully trust Ashley at this point because she keeps pulling for JP to stay in the game, which makes me think JP and Ashley are ac"&amp;"tually still working together. And normally, as a power couple on Survivor, it don’t work out good.")</f>
        <v>Ben (2/2): Ashley is tossed into a power couple. Now whether or not that’s the truth, that’s the whole Alan thing, but I can’t fully trust Ashley at this point because she keeps pulling for JP to stay in the game, which makes me think JP and Ashley are actually still working together. And normally, as a power couple on Survivor, it don’t work out good.</v>
      </c>
      <c r="B7" s="4"/>
      <c r="C7" s="3" t="str">
        <f>IFERROR(__xludf.DUMMYFUNCTION("""COMPUTED_VALUE"""),"Chrissy (3/3): So what I do as an actuary is analyze data and then figure out what is my next best move giving everything that I know. So here’s what I know: JP can be helpful in challenges, but truthfully, I just don’t think he’s that smart. Ashley is a "&amp;"very good player, but I still don’t entirely trust Ashley. I am not convinced there’s not a power couple. Then after Alan had his blowup, I’m concerned about having a twosome with Alan. At this point, the data shows that Ben is a better option for me. Ben"&amp;" has a lot of social charm, and I can think several steps ahead strategically, so together we complement each other very well.")</f>
        <v>Chrissy (3/3): So what I do as an actuary is analyze data and then figure out what is my next best move giving everything that I know. So here’s what I know: JP can be helpful in challenges, but truthfully, I just don’t think he’s that smart. Ashley is a very good player, but I still don’t entirely trust Ashley. I am not convinced there’s not a power couple. Then after Alan had his blowup, I’m concerned about having a twosome with Alan. At this point, the data shows that Ben is a better option for me. Ben has a lot of social charm, and I can think several steps ahead strategically, so together we complement each other very well.</v>
      </c>
      <c r="D7" s="4"/>
      <c r="E7" s="3" t="str">
        <f>IFERROR(__xludf.DUMMYFUNCTION("""COMPUTED_VALUE"""),"Ryan (6/6): I found this Super Immunity Idol, and it is only good for the first Tribal Council. So I now have to give it to a member of that losing tribe. I can give this to someone who is in the minority and save them tonight, and they can take out someo"&amp;"ne who may be a threat and change the game.")</f>
        <v>Ryan (6/6): I found this Super Immunity Idol, and it is only good for the first Tribal Council. So I now have to give it to a member of that losing tribe. I can give this to someone who is in the minority and save them tonight, and they can take out someone who may be a threat and change the game.</v>
      </c>
      <c r="F7" s="4"/>
      <c r="G7" s="3" t="str">
        <f>IFERROR(__xludf.DUMMYFUNCTION("""COMPUTED_VALUE"""),"Devon (3/3): We’re about to go to Tribal, and I discover in my bag a secret advantage. If I have a secret admirer, that is a beautiful thing. It could be an extra vote. It could be anything, like, I have no idea. But with that and being the swing vote, I "&amp;"have all the power in my hands.")</f>
        <v>Devon (3/3): We’re about to go to Tribal, and I discover in my bag a secret advantage. If I have a secret admirer, that is a beautiful thing. It could be an extra vote. It could be anything, like, I have no idea. But with that and being the swing vote, I have all the power in my hands.</v>
      </c>
      <c r="H7" s="4"/>
      <c r="I7" s="3" t="str">
        <f>IFERROR(__xludf.DUMMYFUNCTION("""COMPUTED_VALUE"""),"Mike (2/2): I have been looking for this idol non-stop. Like, my kids are going to be so proud of me, but there’s always a danger in somebody else knowing about the idol. I’m ok with Jessica knowing that I have the idol. And so at this point, I’m trusting"&amp;" her. In reality, the idol is mine. Survivor is only one third over, but things have changed from going from the bottom to the top. This has been the story of my life, but you can never underestimate Dr. Mike.")</f>
        <v>Mike (2/2): I have been looking for this idol non-stop. Like, my kids are going to be so proud of me, but there’s always a danger in somebody else knowing about the idol. I’m ok with Jessica knowing that I have the idol. And so at this point, I’m trusting her. In reality, the idol is mine. Survivor is only one third over, but things have changed from going from the bottom to the top. This has been the story of my life, but you can never underestimate Dr. Mike.</v>
      </c>
      <c r="J7" s="4"/>
      <c r="K7" s="3" t="str">
        <f>IFERROR(__xludf.DUMMYFUNCTION("""COMPUTED_VALUE"""),"Ashley (1/4): If there was one person out of all three tribes that I did not want on my new tribe, that would have been Alan. He’s proven to be this wild card. You know, he’ll call you out, he’ll throw your name under the bus and he’s already done it to m"&amp;"e. And so, I was really nervous.")</f>
        <v>Ashley (1/4): If there was one person out of all three tribes that I did not want on my new tribe, that would have been Alan. He’s proven to be this wild card. You know, he’ll call you out, he’ll throw your name under the bus and he’s already done it to me. And so, I was really nervous.</v>
      </c>
      <c r="L7" s="4"/>
      <c r="M7" s="3" t="str">
        <f>IFERROR(__xludf.DUMMYFUNCTION("""COMPUTED_VALUE"""),"Lauren (3/6): We just lost the challenge, but Patrick didn’t want to stop. It was like a one-man show. I’ve been playing center field for 25 years. I can hit a catcher in the forehead. And I think everybody’s pretty much over Patrick in the way that he co"&amp;"sts us today, and I want to make sure that Patrick is going home.")</f>
        <v>Lauren (3/6): We just lost the challenge, but Patrick didn’t want to stop. It was like a one-man show. I’ve been playing center field for 25 years. I can hit a catcher in the forehead. And I think everybody’s pretty much over Patrick in the way that he costs us today, and I want to make sure that Patrick is going home.</v>
      </c>
      <c r="N7" s="4"/>
      <c r="O7" s="3" t="str">
        <f>IFERROR(__xludf.DUMMYFUNCTION("""COMPUTED_VALUE"""),"Joe (1/1): I’m feeling good. We’ve won every challenge. We are a dominant tribe. Life at camp is great. Everyone’s still on the same page, with Mike being the number one vote-out, because I got everyone believing Mike has the idol. So I’m cool and collect"&amp;"ed right now. I mean, things couldn’t really go better at this point. The only thing is, you know, Cole knows I have the idol, so I mean, that’s a concern of mine. I don’t think Cole has told anybody, but I’m definitely concerned about his relationship wi"&amp;"th Jessica. They’ve been spending a lot of time together, fishing and things like that. You know, Cole’s like a lovebird, and that lovebird disease is dangerous. It’s worse than the flu.")</f>
        <v>Joe (1/1): I’m feeling good. We’ve won every challenge. We are a dominant tribe. Life at camp is great. Everyone’s still on the same page, with Mike being the number one vote-out, because I got everyone believing Mike has the idol. So I’m cool and collected right now. I mean, things couldn’t really go better at this point. The only thing is, you know, Cole knows I have the idol, so I mean, that’s a concern of mine. I don’t think Cole has told anybody, but I’m definitely concerned about his relationship with Jessica. They’ve been spending a lot of time together, fishing and things like that. You know, Cole’s like a lovebird, and that lovebird disease is dangerous. It’s worse than the flu.</v>
      </c>
      <c r="P7" s="4"/>
      <c r="Q7" s="3"/>
      <c r="R7" s="4"/>
      <c r="S7" s="3" t="str">
        <f>IFERROR(__xludf.DUMMYFUNCTION("""COMPUTED_VALUE"""),"Cole (3/3): The idol’s unpredictable, especially in an unpredictable person’s hands and it has a lot of power. And I don’t want that power just being thrown around without my say in it.")</f>
        <v>Cole (3/3): The idol’s unpredictable, especially in an unpredictable person’s hands and it has a lot of power. And I don’t want that power just being thrown around without my say in it.</v>
      </c>
      <c r="T7" s="4"/>
      <c r="U7" s="3" t="str">
        <f>IFERROR(__xludf.DUMMYFUNCTION("""COMPUTED_VALUE"""),"Desi (1/1): We won the sweetest reward so far, literally and figuratively. Uh, not only did we have this, like, huge tray full of pastries, but a coffee-brewing, tea-brewing kind of setup. After Tribal Council last night, we were clearly divided, but with"&amp;" this reward, it’s time for us to come together as a team, and so I think we can-- we can do it.")</f>
        <v>Desi (1/1): We won the sweetest reward so far, literally and figuratively. Uh, not only did we have this, like, huge tray full of pastries, but a coffee-brewing, tea-brewing kind of setup. After Tribal Council last night, we were clearly divided, but with this reward, it’s time for us to come together as a team, and so I think we can-- we can do it.</v>
      </c>
      <c r="V7" s="4"/>
      <c r="W7" s="3" t="str">
        <f>IFERROR(__xludf.DUMMYFUNCTION("""COMPUTED_VALUE"""),"Jessica (5/5): I’m ticked off at Cole for just running his mouth. He lost a lot of power with me by telling Roark and Desi. And the last thing we want is for Joe to find out that we know, because he could play his idol, and then any of our heads would be "&amp;"on the chopping block; probably Cole’s first. So right now, him wanting to blindside Joe, I am not sure is the best strategy at this point.")</f>
        <v>Jessica (5/5): I’m ticked off at Cole for just running his mouth. He lost a lot of power with me by telling Roark and Desi. And the last thing we want is for Joe to find out that we know, because he could play his idol, and then any of our heads would be on the chopping block; probably Cole’s first. So right now, him wanting to blindside Joe, I am not sure is the best strategy at this point.</v>
      </c>
      <c r="X7" s="4"/>
      <c r="Y7" s="3" t="str">
        <f>IFERROR(__xludf.DUMMYFUNCTION("""COMPUTED_VALUE"""),"Ali (4/4): Going into tonight, I definitely have options. You know, I know Simone will listen to me and I know that she would follow me, but me and Pat have been together since Day 1. He looks at me and I can tell that he trusts me more than anyone else i"&amp;"n this game. My only concern is people aren’t sure about Patrick for the long haul. I think everybody knows he’s way too unpredictable. They never know what he’s gonna do.")</f>
        <v>Ali (4/4): Going into tonight, I definitely have options. You know, I know Simone will listen to me and I know that she would follow me, but me and Pat have been together since Day 1. He looks at me and I can tell that he trusts me more than anyone else in this game. My only concern is people aren’t sure about Patrick for the long haul. I think everybody knows he’s way too unpredictable. They never know what he’s gonna do.</v>
      </c>
      <c r="Z7" s="4"/>
      <c r="AA7" s="3" t="str">
        <f>IFERROR(__xludf.DUMMYFUNCTION("""COMPUTED_VALUE"""),"Roark (3/4): Tonight is my first Tribal Council. I am nervous, but Chrissy definitely struggled in this challenge. She needs to go.")</f>
        <v>Roark (3/4): Tonight is my first Tribal Council. I am nervous, but Chrissy definitely struggled in this challenge. She needs to go.</v>
      </c>
      <c r="AB7" s="4"/>
      <c r="AC7" s="3" t="str">
        <f>IFERROR(__xludf.DUMMYFUNCTION("""COMPUTED_VALUE"""),"Alan (1/1): Tribal Council was intense. I mean, I was not expecting fists to start flying like that. But at the end of the day, I think I got what I wanted in terms of people really thinking that Ashley and JP are a power couple. Like, so my plan worked e"&amp;"ssentially, like whether I’m right or whether I’m wrong, I think I created some kind of suspicion. And a lot of times, suspicion gets you the results that you want.")</f>
        <v>Alan (1/1): Tribal Council was intense. I mean, I was not expecting fists to start flying like that. But at the end of the day, I think I got what I wanted in terms of people really thinking that Ashley and JP are a power couple. Like, so my plan worked essentially, like whether I’m right or whether I’m wrong, I think I created some kind of suspicion. And a lot of times, suspicion gets you the results that you want.</v>
      </c>
      <c r="AD7" s="4"/>
      <c r="AE7" s="3" t="str">
        <f>IFERROR(__xludf.DUMMYFUNCTION("""COMPUTED_VALUE"""),"Patrick (3/4): So at the challenge, I wasn’t hitting all the targets like I should have been, and I should’ve let somebody, possibly, sub in for me. Lauren’s not happy with me. But by looking at her, I-I don’t think that her coming in for me would have re"&amp;"ally changed much.")</f>
        <v>Patrick (3/4): So at the challenge, I wasn’t hitting all the targets like I should have been, and I should’ve let somebody, possibly, sub in for me. Lauren’s not happy with me. But by looking at her, I-I don’t think that her coming in for me would have really changed much.</v>
      </c>
      <c r="AF7" s="4"/>
      <c r="AG7" s="3"/>
      <c r="AH7" s="4"/>
      <c r="AI7" s="3"/>
      <c r="AJ7" s="4"/>
    </row>
    <row r="8">
      <c r="A8" s="3" t="str">
        <f>IFERROR(__xludf.DUMMYFUNCTION("""COMPUTED_VALUE"""),"Ben (1/2): Being split up from Chrissy, that’s a shot in the foot right there. Things were well oiled and greased and we were moving. So I’m gonna have to put some work in, and I’m not just gonna roll over and die, but my odds at this point are real low t"&amp;"o move forward. I’m scared.")</f>
        <v>Ben (1/2): Being split up from Chrissy, that’s a shot in the foot right there. Things were well oiled and greased and we were moving. So I’m gonna have to put some work in, and I’m not just gonna roll over and die, but my odds at this point are real low to move forward. I’m scared.</v>
      </c>
      <c r="B8" s="4"/>
      <c r="C8" s="3" t="str">
        <f>IFERROR(__xludf.DUMMYFUNCTION("""COMPUTED_VALUE"""),"Chrissy (1/2): It’s Day 9, and we were all starting to get a little bit comfortable, but when Jeff says, “Drop your buffs,” all of that gets erased, and it’s a brand new game.")</f>
        <v>Chrissy (1/2): It’s Day 9, and we were all starting to get a little bit comfortable, but when Jeff says, “Drop your buffs,” all of that gets erased, and it’s a brand new game.</v>
      </c>
      <c r="D8" s="4"/>
      <c r="E8" s="3" t="str">
        <f>IFERROR(__xludf.DUMMYFUNCTION("""COMPUTED_VALUE"""),"Ryan (1/4): We have definitely, as the days had gone on, really owned the hustler mantra. Like, yeah, you know what? I just do bust my bum. And the Hustler tribe is feeling really good about itself. Uh… we have some momentum now and I think I’m in a prett"&amp;"y good spot socially.")</f>
        <v>Ryan (1/4): We have definitely, as the days had gone on, really owned the hustler mantra. Like, yeah, you know what? I just do bust my bum. And the Hustler tribe is feeling really good about itself. Uh… we have some momentum now and I think I’m in a pretty good spot socially.</v>
      </c>
      <c r="F8" s="4"/>
      <c r="G8" s="3" t="str">
        <f>IFERROR(__xludf.DUMMYFUNCTION("""COMPUTED_VALUE"""),"Devon (1/1): Winning that reward, it was just so nice-- spiritually, physically, mentally, all of it-- but it makes me realize more and more how important it is to keep my mind in the game. I think the best thing for my game in the end would be to get rid"&amp;" of Joe. He’s the strongest player I’ve met here as far as knowledge of the game, strategy. He’s a good player and he scares me.")</f>
        <v>Devon (1/1): Winning that reward, it was just so nice-- spiritually, physically, mentally, all of it-- but it makes me realize more and more how important it is to keep my mind in the game. I think the best thing for my game in the end would be to get rid of Joe. He’s the strongest player I’ve met here as far as knowledge of the game, strategy. He’s a good player and he scares me.</v>
      </c>
      <c r="H8" s="4"/>
      <c r="I8" s="3" t="str">
        <f>IFERROR(__xludf.DUMMYFUNCTION("""COMPUTED_VALUE"""),"Mike (1/2): Oh, my God. The first time catching fish with a speargun, I mean, it is amazing. It’s like, I can do this. I can do anything that I put my heart and mind to. I am providing for my tribe. I am so excited to be able to be like, “Yeah, dude, I ca"&amp;"ught the fish, too.” The simple things in life can be so rewarding.")</f>
        <v>Mike (1/2): Oh, my God. The first time catching fish with a speargun, I mean, it is amazing. It’s like, I can do this. I can do anything that I put my heart and mind to. I am providing for my tribe. I am so excited to be able to be like, “Yeah, dude, I caught the fish, too.” The simple things in life can be so rewarding.</v>
      </c>
      <c r="J8" s="4"/>
      <c r="K8" s="3" t="str">
        <f>IFERROR(__xludf.DUMMYFUNCTION("""COMPUTED_VALUE"""),"Ashley (2/4): Luckily, I think that Alan’s nervous as I am. So even though I don’t trust him, I do trust that he doesn’t want to go home.")</f>
        <v>Ashley (2/4): Luckily, I think that Alan’s nervous as I am. So even though I don’t trust him, I do trust that he doesn’t want to go home.</v>
      </c>
      <c r="L8" s="4"/>
      <c r="M8" s="3" t="str">
        <f>IFERROR(__xludf.DUMMYFUNCTION("""COMPUTED_VALUE"""),"Lauren (4/6): To lose today, just in general, I’m bummed out about it, but Patrick wouldn’t quit. And, um, it really did cost us. I would much rather lose as a team than one person lose for everybody.")</f>
        <v>Lauren (4/6): To lose today, just in general, I’m bummed out about it, but Patrick wouldn’t quit. And, um, it really did cost us. I would much rather lose as a team than one person lose for everybody.</v>
      </c>
      <c r="N8" s="4"/>
      <c r="O8" s="3" t="str">
        <f>IFERROR(__xludf.DUMMYFUNCTION("""COMPUTED_VALUE"""),"Joe (1/3): Thanks to the swap, it’s a whole new game. When I was with the Healers, we won every challenge, so I had no worries. But now I’m not as confident. It’s true, I do have an idol, but I’m not taking any chances. Devon is a swing vote, and I want h"&amp;"im on my side. I may be a Healer, but I’m also a strategic player. So I said, “Listen, Devon, the two Heroes, they want to vote you out,” but I made it up, and I don’t care. You know, this is a game of being deceitful, so I’m gonna do what I have to do.")</f>
        <v>Joe (1/3): Thanks to the swap, it’s a whole new game. When I was with the Healers, we won every challenge, so I had no worries. But now I’m not as confident. It’s true, I do have an idol, but I’m not taking any chances. Devon is a swing vote, and I want him on my side. I may be a Healer, but I’m also a strategic player. So I said, “Listen, Devon, the two Heroes, they want to vote you out,” but I made it up, and I don’t care. You know, this is a game of being deceitful, so I’m gonna do what I have to do.</v>
      </c>
      <c r="P8" s="4"/>
      <c r="Q8" s="3"/>
      <c r="R8" s="4"/>
      <c r="S8" s="3" t="str">
        <f>IFERROR(__xludf.DUMMYFUNCTION("""COMPUTED_VALUE"""),"Cole (1/3): Jessica just gave me a huge piece of knowledge, and knowledge is power in Survivor. When I shared with Jessica that Joe had an idol, instantly her next reaction was to give me a hug, kiss me on the cheek, and say, “I trust you now, Cole.” So I"&amp;" plan to use that same method with other people.")</f>
        <v>Cole (1/3): Jessica just gave me a huge piece of knowledge, and knowledge is power in Survivor. When I shared with Jessica that Joe had an idol, instantly her next reaction was to give me a hug, kiss me on the cheek, and say, “I trust you now, Cole.” So I plan to use that same method with other people.</v>
      </c>
      <c r="T8" s="4"/>
      <c r="U8" s="3" t="str">
        <f>IFERROR(__xludf.DUMMYFUNCTION("""COMPUTED_VALUE"""),"Desi (1/1): Ashley brought up the idea of getting rid of Joe. I mean, I trust Joe to the point that he’ll use me as an advance for himself in this game. Beyond that, Joe is arguable the most strategic player out here, willing to do whatever it takes to ma"&amp;"ke himself move further in this game, and that’s going to make me not always benefit me. So if the Levu tribe has to go back to Tribal Council, I am actually considering getting rid of Joe at this point in time.")</f>
        <v>Desi (1/1): Ashley brought up the idea of getting rid of Joe. I mean, I trust Joe to the point that he’ll use me as an advance for himself in this game. Beyond that, Joe is arguable the most strategic player out here, willing to do whatever it takes to make himself move further in this game, and that’s going to make me not always benefit me. So if the Levu tribe has to go back to Tribal Council, I am actually considering getting rid of Joe at this point in time.</v>
      </c>
      <c r="V8" s="4"/>
      <c r="W8" s="3" t="str">
        <f>IFERROR(__xludf.DUMMYFUNCTION("""COMPUTED_VALUE"""),"Jessica (1/7): I instantly looked over at Cole when I saw that I had a red buff and he had a red buff, too. Like, my palms are sweating, my heart was racing. It was awesome.")</f>
        <v>Jessica (1/7): I instantly looked over at Cole when I saw that I had a red buff and he had a red buff, too. Like, my palms are sweating, my heart was racing. It was awesome.</v>
      </c>
      <c r="X8" s="4"/>
      <c r="Y8" s="3" t="str">
        <f>IFERROR(__xludf.DUMMYFUNCTION("""COMPUTED_VALUE"""),"Ali (1/3): I have no idea what’s going on with Patrick. At Tribal Council, he’s just blurting out words. But if Patrick goes, we’re not going to be as strong in challenges. He brings a lot in competitions and he works extremely hard, and I think that’s ea"&amp;"sier to tolerate than someone who doesn’t really bring much at all. Patrick doesn’t understand that the social game is so huge for Survivor, but at this point, I kind of need him, and so I need him to kind of not say things that are gonna rub people the w"&amp;"rong way.")</f>
        <v>Ali (1/3): I have no idea what’s going on with Patrick. At Tribal Council, he’s just blurting out words. But if Patrick goes, we’re not going to be as strong in challenges. He brings a lot in competitions and he works extremely hard, and I think that’s easier to tolerate than someone who doesn’t really bring much at all. Patrick doesn’t understand that the social game is so huge for Survivor, but at this point, I kind of need him, and so I need him to kind of not say things that are gonna rub people the wrong way.</v>
      </c>
      <c r="Z8" s="4"/>
      <c r="AA8" s="3" t="str">
        <f>IFERROR(__xludf.DUMMYFUNCTION("""COMPUTED_VALUE"""),"Roark (4/4): We’re headed to Tribal and today is the first day Chrissy ever feels the need to talk game with me. In my head, I’m like, “Are you kidding me?” I want Chrissy to go home.")</f>
        <v>Roark (4/4): We’re headed to Tribal and today is the first day Chrissy ever feels the need to talk game with me. In my head, I’m like, “Are you kidding me?” I want Chrissy to go home.</v>
      </c>
      <c r="AB8" s="4"/>
      <c r="AC8" s="3" t="str">
        <f>IFERROR(__xludf.DUMMYFUNCTION("""COMPUTED_VALUE"""),"Alan (1/2): Man, I’ve been having trouble with them coconuts. Everybody else has figured out how to get them coconuts open, and I am struggling with them and I don’t know why. It frustrates me that it takes me 30 minutes to get a coconut open.")</f>
        <v>Alan (1/2): Man, I’ve been having trouble with them coconuts. Everybody else has figured out how to get them coconuts open, and I am struggling with them and I don’t know why. It frustrates me that it takes me 30 minutes to get a coconut open.</v>
      </c>
      <c r="AD8" s="4"/>
      <c r="AE8" s="3" t="str">
        <f>IFERROR(__xludf.DUMMYFUNCTION("""COMPUTED_VALUE"""),"Patrick (4/4): So tonight, I’ve got the guys on my side. I’ve got Ali on my side, and I’m comfortable knowing Lauren’s going home. But I don’t want her going around worrying, so I’m trying to, you know, make sure I continue to have her part of my conversa"&amp;"tion and, you know, making her enjoy herself here.")</f>
        <v>Patrick (4/4): So tonight, I’ve got the guys on my side. I’ve got Ali on my side, and I’m comfortable knowing Lauren’s going home. But I don’t want her going around worrying, so I’m trying to, you know, make sure I continue to have her part of my conversation and, you know, making her enjoy herself here.</v>
      </c>
      <c r="AF8" s="4"/>
      <c r="AG8" s="3"/>
      <c r="AH8" s="4"/>
      <c r="AI8" s="3"/>
      <c r="AJ8" s="4"/>
    </row>
    <row r="9">
      <c r="A9" s="3" t="str">
        <f>IFERROR(__xludf.DUMMYFUNCTION("""COMPUTED_VALUE"""),"Ben (2/2): First initial impression of this tribe swap, there’s a little bit of comfort in our tribe knowing that we work well together and won that PB&amp;J. But three Healers, one Hustler, and a Hero, that’s a target pinned right on my tail. So I have to ea"&amp;"rn respect around here and gain trust to keep my butt in the game.")</f>
        <v>Ben (2/2): First initial impression of this tribe swap, there’s a little bit of comfort in our tribe knowing that we work well together and won that PB&amp;J. But three Healers, one Hustler, and a Hero, that’s a target pinned right on my tail. So I have to earn respect around here and gain trust to keep my butt in the game.</v>
      </c>
      <c r="B9" s="4"/>
      <c r="C9" s="3" t="str">
        <f>IFERROR(__xludf.DUMMYFUNCTION("""COMPUTED_VALUE"""),"Chrissy (2/2): Ryan blew my mind. He totally gave me the Super Idol… seriously made me feel so loved. I thought, “What was it about me on that ship that he looked over and thought that I looked like a kind person that he wanted to play this game with?” Ma"&amp;"ybe he thought I looked like his mother and he wanted to play the game with his mother. I don’t know. I am absolutely thrilled. I feel very, very secure, because now I have one more person who can help me get further in this game.")</f>
        <v>Chrissy (2/2): Ryan blew my mind. He totally gave me the Super Idol… seriously made me feel so loved. I thought, “What was it about me on that ship that he looked over and thought that I looked like a kind person that he wanted to play this game with?” Maybe he thought I looked like his mother and he wanted to play the game with his mother. I don’t know. I am absolutely thrilled. I feel very, very secure, because now I have one more person who can help me get further in this game.</v>
      </c>
      <c r="D9" s="4"/>
      <c r="E9" s="3" t="str">
        <f>IFERROR(__xludf.DUMMYFUNCTION("""COMPUTED_VALUE"""),"Ryan (2/4): I think me and Devon are really tight. We’re lock-step and we’ve gotten along so well. Honestly, I feel like I’ve connected with everybody on my tribe. Maybe not Simone, but I don’t think anybody really has a connection with Simone. It-it’s… s"&amp;"he’s weird. And weirdness, you want to blend in on these first couple days, and the people who blend in the best are the ones that escape.")</f>
        <v>Ryan (2/4): I think me and Devon are really tight. We’re lock-step and we’ve gotten along so well. Honestly, I feel like I’ve connected with everybody on my tribe. Maybe not Simone, but I don’t think anybody really has a connection with Simone. It-it’s… she’s weird. And weirdness, you want to blend in on these first couple days, and the people who blend in the best are the ones that escape.</v>
      </c>
      <c r="F9" s="4"/>
      <c r="G9" s="3" t="str">
        <f>IFERROR(__xludf.DUMMYFUNCTION("""COMPUTED_VALUE"""),"Devon (1/1): The energy is very tense around here. I feel like there’s a hidden Immunity Idol still out there, and Joe is good at finding idols. He’s already found one. That's better than my record. So everything that Joe does is suspicious. We’re always "&amp;"looking out for him and looking to see where he’s looking. I got to keep eagle eyes on Joe. He’s got me nervous.")</f>
        <v>Devon (1/1): The energy is very tense around here. I feel like there’s a hidden Immunity Idol still out there, and Joe is good at finding idols. He’s already found one. That's better than my record. So everything that Joe does is suspicious. We’re always looking out for him and looking to see where he’s looking. I got to keep eagle eyes on Joe. He’s got me nervous.</v>
      </c>
      <c r="H9" s="4"/>
      <c r="I9" s="3" t="str">
        <f>IFERROR(__xludf.DUMMYFUNCTION("""COMPUTED_VALUE"""),"Mike (2/2): Cole’s gonna be fine. We just gotta make sure he’s fine. But Cole has become a liability. If you don’t feel well enough on Day 16, how are you going to feel on Day 17 and 18 or 23? We’re just going to have to keep pulling and pulling him along"&amp;", and at some point, the scales are like… (gestures unbalanced scales) We need to get rid of Cole.")</f>
        <v>Mike (2/2): Cole’s gonna be fine. We just gotta make sure he’s fine. But Cole has become a liability. If you don’t feel well enough on Day 16, how are you going to feel on Day 17 and 18 or 23? We’re just going to have to keep pulling and pulling him along, and at some point, the scales are like… (gestures unbalanced scales) We need to get rid of Cole.</v>
      </c>
      <c r="J9" s="4"/>
      <c r="K9" s="3" t="str">
        <f>IFERROR(__xludf.DUMMYFUNCTION("""COMPUTED_VALUE"""),"Ashley (3/4): Joe wants to talk about who we’re getting rid of, and, of course, it’s… it’s my name that comes out.")</f>
        <v>Ashley (3/4): Joe wants to talk about who we’re getting rid of, and, of course, it’s… it’s my name that comes out.</v>
      </c>
      <c r="L9" s="4"/>
      <c r="M9" s="3" t="str">
        <f>IFERROR(__xludf.DUMMYFUNCTION("""COMPUTED_VALUE"""),"Lauren (5/6): Redheads don’t do very well at lying. All he could do is grin, so I know for a fact that Patrick will write my name down. You know, to be a good fisherman, do I sit here in the same spot every day and wait for the same fish to come by? No. I"&amp;" try numerous different things and I never threw my hands out without trying my hardest.")</f>
        <v>Lauren (5/6): Redheads don’t do very well at lying. All he could do is grin, so I know for a fact that Patrick will write my name down. You know, to be a good fisherman, do I sit here in the same spot every day and wait for the same fish to come by? No. I try numerous different things and I never threw my hands out without trying my hardest.</v>
      </c>
      <c r="N9" s="4"/>
      <c r="O9" s="3" t="str">
        <f>IFERROR(__xludf.DUMMYFUNCTION("""COMPUTED_VALUE"""),"Joe (2/3): It looks like Devon could be playing me. I think he has this emotional connection with Ashley. He’s a surfer dude, and Ashley is all about the beach. So I don’t feel confident. I’m gonna have to play the idol, but if I play it tonight and they "&amp;"vote out Desi, then I just wasted an idol and I’m next. So if I’m going to get one of them out, I gotta make sure they vote for me.")</f>
        <v>Joe (2/3): It looks like Devon could be playing me. I think he has this emotional connection with Ashley. He’s a surfer dude, and Ashley is all about the beach. So I don’t feel confident. I’m gonna have to play the idol, but if I play it tonight and they vote out Desi, then I just wasted an idol and I’m next. So if I’m going to get one of them out, I gotta make sure they vote for me.</v>
      </c>
      <c r="P9" s="4"/>
      <c r="Q9" s="3"/>
      <c r="R9" s="4"/>
      <c r="S9" s="3" t="str">
        <f>IFERROR(__xludf.DUMMYFUNCTION("""COMPUTED_VALUE"""),"Cole (2/3): Jessica’s secret has become like my olive branch to give to people. I can extend this information and maybe they’ll see me as more trustworthy because I’ve chosen to tell them something that I had no obligation to in the first place.")</f>
        <v>Cole (2/3): Jessica’s secret has become like my olive branch to give to people. I can extend this information and maybe they’ll see me as more trustworthy because I’ve chosen to tell them something that I had no obligation to in the first place.</v>
      </c>
      <c r="T9" s="4"/>
      <c r="U9" s="3" t="str">
        <f>IFERROR(__xludf.DUMMYFUNCTION("""COMPUTED_VALUE"""),"Desi (1/1): Joe just caused another blowup at camp. It’s certainly unsettling. I hope he knows what he’s doing, because I realize there is a target on my back, but Joe’s instincts have worked well up to this point, so this could either work out really wel"&amp;"l for me or really badly for me.")</f>
        <v>Desi (1/1): Joe just caused another blowup at camp. It’s certainly unsettling. I hope he knows what he’s doing, because I realize there is a target on my back, but Joe’s instincts have worked well up to this point, so this could either work out really well for me or really badly for me.</v>
      </c>
      <c r="V9" s="4"/>
      <c r="W9" s="3" t="str">
        <f>IFERROR(__xludf.DUMMYFUNCTION("""COMPUTED_VALUE"""),"Jessica (2/7): While the whole tribe is getting to know each other, I look in my chip bag and I see, to my surprise, the words “Secret Advantage.” It looked like a big chip-- I almost just ate it! And then I’m like, “Well, that would have been awful.” I p"&amp;"robably stared at it a little too long, and then I realized, “Jessica, you’re staring at your chips too long.” So then I rolled it up until I can get a better read of it.")</f>
        <v>Jessica (2/7): While the whole tribe is getting to know each other, I look in my chip bag and I see, to my surprise, the words “Secret Advantage.” It looked like a big chip-- I almost just ate it! And then I’m like, “Well, that would have been awful.” I probably stared at it a little too long, and then I realized, “Jessica, you’re staring at your chips too long.” So then I rolled it up until I can get a better read of it.</v>
      </c>
      <c r="X9" s="4"/>
      <c r="Y9" s="3" t="str">
        <f>IFERROR(__xludf.DUMMYFUNCTION("""COMPUTED_VALUE"""),"Ali (2/3): Me and Patrick have a pretty good relationship, but he doesn’t really have a social game, and I want to look out for him. And so I think that for my game, I need to help Patrick mesh better with the group.")</f>
        <v>Ali (2/3): Me and Patrick have a pretty good relationship, but he doesn’t really have a social game, and I want to look out for him. And so I think that for my game, I need to help Patrick mesh better with the group.</v>
      </c>
      <c r="Z9" s="4"/>
      <c r="AA9" s="3"/>
      <c r="AB9" s="4"/>
      <c r="AC9" s="3" t="str">
        <f>IFERROR(__xludf.DUMMYFUNCTION("""COMPUTED_VALUE"""),"Alan (2/2): This is not my element at all. At the end of the day, I played in the NFL, and I can’t even get a coconut open. And I’m trying to laugh about it just so people don’t think, “Oh, this guy can’t even get a coconut open.” But it’s tough out here.")</f>
        <v>Alan (2/2): This is not my element at all. At the end of the day, I played in the NFL, and I can’t even get a coconut open. And I’m trying to laugh about it just so people don’t think, “Oh, this guy can’t even get a coconut open.” But it’s tough out here.</v>
      </c>
      <c r="AD9" s="4"/>
      <c r="AE9" s="3"/>
      <c r="AF9" s="4"/>
      <c r="AG9" s="3"/>
      <c r="AH9" s="4"/>
      <c r="AI9" s="3"/>
      <c r="AJ9" s="4"/>
    </row>
    <row r="10">
      <c r="A10" s="3" t="str">
        <f>IFERROR(__xludf.DUMMYFUNCTION("""COMPUTED_VALUE"""),"Ben (1/1): There was a bamboo explosion in the fire, and I don’t like loud noises like that, like when they’re unexpected. It kind of put me in a bad spot. I was in the Marines for three and half years. When you go through combat and you come back, there "&amp;"is no way to adjust fully. There’s things upstairs that are there forever. Coming back with that stuff, it’s hard, and you feel lonely, and you feel that nobody understands. Other people, civilians or whatever, have no idea what it’s like to, uh, to be sh"&amp;"ot or mortar-- have-have people try to kill you. You can’t comprehend that without being there and going through it. And so those reactions are 100% real for men and women that have fought for our country. And it’s hard to be around other people that don’"&amp;"t understand that. Before I met my wife, that was a monkey on my back. My wife and kids have definitely saved me from my demons, my nightmares, and the past. I used to live in the past. That’s not a good thing for anyone. You have to look forward to the f"&amp;"uture, because the past will eat you alive, but the future will save you. (tearfully) You know, winning the million for my family is-is my goal, but there’s a bigger picture, and it’s bigger than me, my family, the game of Survivor. It’s about just being "&amp;"able to show vets who have have gone through battle and war and depression and PTSD, there’s a way to life outside of all that hell… (nods head) and that’s what I’m doing.")</f>
        <v>Ben (1/1): There was a bamboo explosion in the fire, and I don’t like loud noises like that, like when they’re unexpected. It kind of put me in a bad spot. I was in the Marines for three and half years. When you go through combat and you come back, there is no way to adjust fully. There’s things upstairs that are there forever. Coming back with that stuff, it’s hard, and you feel lonely, and you feel that nobody understands. Other people, civilians or whatever, have no idea what it’s like to, uh, to be shot or mortar-- have-have people try to kill you. You can’t comprehend that without being there and going through it. And so those reactions are 100% real for men and women that have fought for our country. And it’s hard to be around other people that don’t understand that. Before I met my wife, that was a monkey on my back. My wife and kids have definitely saved me from my demons, my nightmares, and the past. I used to live in the past. That’s not a good thing for anyone. You have to look forward to the future, because the past will eat you alive, but the future will save you. (tearfully) You know, winning the million for my family is-is my goal, but there’s a bigger picture, and it’s bigger than me, my family, the game of Survivor. It’s about just being able to show vets who have have gone through battle and war and depression and PTSD, there’s a way to life outside of all that hell… (nods head) and that’s what I’m doing.</v>
      </c>
      <c r="B10" s="4"/>
      <c r="C10" s="3" t="str">
        <f>IFERROR(__xludf.DUMMYFUNCTION("""COMPUTED_VALUE"""),"Chrissy (1/5): I do not feel safe going into tonight’s Tribal, and I am having a hard time trusting anyone, but I think that I’m going to have to go there in order to move forward in this game. You always are nervous in this game, and I feel like if I’m g"&amp;"oing to play, I want to play big.")</f>
        <v>Chrissy (1/5): I do not feel safe going into tonight’s Tribal, and I am having a hard time trusting anyone, but I think that I’m going to have to go there in order to move forward in this game. You always are nervous in this game, and I feel like if I’m going to play, I want to play big.</v>
      </c>
      <c r="D10" s="4"/>
      <c r="E10" s="3" t="str">
        <f>IFERROR(__xludf.DUMMYFUNCTION("""COMPUTED_VALUE"""),"Ryan (3/4): Chrissy does not know that I’m the one that gave that idol to her. And I don’t know how that first Tribal went. Maybe she used it and that’s why she’s still there, but I hope she sticks around so I can get an opportunity to use that connection"&amp;" down the road.")</f>
        <v>Ryan (3/4): Chrissy does not know that I’m the one that gave that idol to her. And I don’t know how that first Tribal went. Maybe she used it and that’s why she’s still there, but I hope she sticks around so I can get an opportunity to use that connection down the road.</v>
      </c>
      <c r="F10" s="4"/>
      <c r="G10" s="3" t="str">
        <f>IFERROR(__xludf.DUMMYFUNCTION("""COMPUTED_VALUE"""),"Devon (1/4): I’m running on empty. There’s not a single calorie in my body that is usable. My brain feels dead and every single one of my limbs feels like it weighs like a thousand pounds. This game is a lot more real than I thought, and going into the ne"&amp;"xt Reward Challenge, if I don’t get this win, I don’t know… (shakes head) I don’t know what I’m going to do.")</f>
        <v>Devon (1/4): I’m running on empty. There’s not a single calorie in my body that is usable. My brain feels dead and every single one of my limbs feels like it weighs like a thousand pounds. This game is a lot more real than I thought, and going into the next Reward Challenge, if I don’t get this win, I don’t know… (shakes head) I don’t know what I’m going to do.</v>
      </c>
      <c r="H10" s="4"/>
      <c r="I10" s="3" t="str">
        <f>IFERROR(__xludf.DUMMYFUNCTION("""COMPUTED_VALUE"""),"Mike (1/5): Lauren tells me immediately that Devon wants to get out all the former Healers. I am concerned that the Healers can be ganged up on by the original Hustlers and Heroes, but the reality is that we’re still five Healers strong, plus I’m strong w"&amp;"ith Lauren and I’m strong with Ben. So the lines are being drawn in the sand, and I expect a war.")</f>
        <v>Mike (1/5): Lauren tells me immediately that Devon wants to get out all the former Healers. I am concerned that the Healers can be ganged up on by the original Hustlers and Heroes, but the reality is that we’re still five Healers strong, plus I’m strong with Lauren and I’m strong with Ben. So the lines are being drawn in the sand, and I expect a war.</v>
      </c>
      <c r="J10" s="4"/>
      <c r="K10" s="3" t="str">
        <f>IFERROR(__xludf.DUMMYFUNCTION("""COMPUTED_VALUE"""),"Ashley (4/4): This is total bullcrap. I don’t think I’m the weakest link by any means. I don’t know what Joe’s plan is, ‘cause he has to know that the more he pisses people off, the more people are gonna want to get rid of him.")</f>
        <v>Ashley (4/4): This is total bullcrap. I don’t think I’m the weakest link by any means. I don’t know what Joe’s plan is, ‘cause he has to know that the more he pisses people off, the more people are gonna want to get rid of him.</v>
      </c>
      <c r="L10" s="4"/>
      <c r="M10" s="3" t="str">
        <f>IFERROR(__xludf.DUMMYFUNCTION("""COMPUTED_VALUE"""),"Lauren (6/6): I could be a hot head, but at the same time, I know when to turn it on and I know when to turn it off. I feel like I’ve done everything I can do, but, obviously, I’m a hustler for a reason. So if it is me going home tonight, I will promise y"&amp;"ou, I’m not going to go home without a fight.")</f>
        <v>Lauren (6/6): I could be a hot head, but at the same time, I know when to turn it on and I know when to turn it off. I feel like I’ve done everything I can do, but, obviously, I’m a hustler for a reason. So if it is me going home tonight, I will promise you, I’m not going to go home without a fight.</v>
      </c>
      <c r="N10" s="4"/>
      <c r="O10" s="3" t="str">
        <f>IFERROR(__xludf.DUMMYFUNCTION("""COMPUTED_VALUE"""),"Joe (3/3): I kind of screwed up, you know? I wanted to start chaos, and I did, but is kind of backfired a little bit, because now Desi’s nervous they might vote for her. So I was just like, “Crap!”")</f>
        <v>Joe (3/3): I kind of screwed up, you know? I wanted to start chaos, and I did, but is kind of backfired a little bit, because now Desi’s nervous they might vote for her. So I was just like, “Crap!”</v>
      </c>
      <c r="P10" s="4"/>
      <c r="Q10" s="3"/>
      <c r="R10" s="4"/>
      <c r="S10" s="3" t="str">
        <f>IFERROR(__xludf.DUMMYFUNCTION("""COMPUTED_VALUE"""),"Cole (3/3): In my head I’m instantly just like, “Crap, crap, crap, crap, crap.” Jessica’s gonna look at me and think, “Cole, you betrayed me.”")</f>
        <v>Cole (3/3): In my head I’m instantly just like, “Crap, crap, crap, crap, crap.” Jessica’s gonna look at me and think, “Cole, you betrayed me.”</v>
      </c>
      <c r="T10" s="4"/>
      <c r="U10" s="3"/>
      <c r="V10" s="4"/>
      <c r="W10" s="3" t="str">
        <f>IFERROR(__xludf.DUMMYFUNCTION("""COMPUTED_VALUE"""),"Jessica (3/7): Right now I feel like I have a ton of power. I have the opportunity to block another player’s vote at the next Tribal Council. I can only imagine what kind of chaos this could cause when it’s actually used. So I feel lucky that I found it. "&amp;"Somebody’s angel was like… (gestures bell toll) “There you go my friend.”")</f>
        <v>Jessica (3/7): Right now I feel like I have a ton of power. I have the opportunity to block another player’s vote at the next Tribal Council. I can only imagine what kind of chaos this could cause when it’s actually used. So I feel lucky that I found it. Somebody’s angel was like… (gestures bell toll) “There you go my friend.”</v>
      </c>
      <c r="X10" s="4"/>
      <c r="Y10" s="3" t="str">
        <f>IFERROR(__xludf.DUMMYFUNCTION("""COMPUTED_VALUE"""),"Ali (3/3): Patrick being the competitive person that he is, he was supposed to be the one strong in challenges. But again, when it came down to it, we didn’t win. And it’s just, it’s kind of like a repetition for us. So I need to figure out if Patrick bei"&amp;"ng around is really an advantage anymore.")</f>
        <v>Ali (3/3): Patrick being the competitive person that he is, he was supposed to be the one strong in challenges. But again, when it came down to it, we didn’t win. And it’s just, it’s kind of like a repetition for us. So I need to figure out if Patrick being around is really an advantage anymore.</v>
      </c>
      <c r="Z10" s="4"/>
      <c r="AA10" s="3"/>
      <c r="AB10" s="4"/>
      <c r="AC10" s="3" t="str">
        <f>IFERROR(__xludf.DUMMYFUNCTION("""COMPUTED_VALUE"""),"Alan (1/2): We lost again. I mean, it was deflating. So you got me and Ash, you got Desi and Joe, and then you got Devon. No question, Devon is a swing vote, and whoever he goes with is going to come out on top.")</f>
        <v>Alan (1/2): We lost again. I mean, it was deflating. So you got me and Ash, you got Desi and Joe, and then you got Devon. No question, Devon is a swing vote, and whoever he goes with is going to come out on top.</v>
      </c>
      <c r="AD10" s="4"/>
      <c r="AE10" s="3"/>
      <c r="AF10" s="4"/>
      <c r="AG10" s="3"/>
      <c r="AH10" s="4"/>
      <c r="AI10" s="3"/>
      <c r="AJ10" s="4"/>
    </row>
    <row r="11">
      <c r="A11" s="3" t="str">
        <f>IFERROR(__xludf.DUMMYFUNCTION("""COMPUTED_VALUE"""),"Ben (1/2): Oh, Mikey… (laughs) that poor guy, he-he was determined, though. That man never gave up. Through hell or high water, Mike was cooking that fish, and eating it. I’m proud of him. He’s out of his element, and he’s doing good. You know, Mike caugh"&amp;"t a small fish and he shared that. Cole’s caught a decent-sized fish, and he ate it for himself-- a couple of times. I mean, that shows right there who you should work with in this game. Someone who is going to share and then think about others or someone"&amp;" who’s just going to think about himself. Cole’s showing his true colors… (nods) and they ain’t good.")</f>
        <v>Ben (1/2): Oh, Mikey… (laughs) that poor guy, he-he was determined, though. That man never gave up. Through hell or high water, Mike was cooking that fish, and eating it. I’m proud of him. He’s out of his element, and he’s doing good. You know, Mike caught a small fish and he shared that. Cole’s caught a decent-sized fish, and he ate it for himself-- a couple of times. I mean, that shows right there who you should work with in this game. Someone who is going to share and then think about others or someone who’s just going to think about himself. Cole’s showing his true colors… (nods) and they ain’t good.</v>
      </c>
      <c r="B11" s="4"/>
      <c r="C11" s="3" t="str">
        <f>IFERROR(__xludf.DUMMYFUNCTION("""COMPUTED_VALUE"""),"Chrissy (2/5): I believe that Roark is the next most dangerous player behind me, but I haven’t been able to put my finger on her.")</f>
        <v>Chrissy (2/5): I believe that Roark is the next most dangerous player behind me, but I haven’t been able to put my finger on her.</v>
      </c>
      <c r="D11" s="4"/>
      <c r="E11" s="3" t="str">
        <f>IFERROR(__xludf.DUMMYFUNCTION("""COMPUTED_VALUE"""),"Ryan (4/4): Initially, I kind of wanted Simone out, but it’s a lot of uncertainty with Patrick. It’s-- it’s like-- it’s like you got a newborn baby, like you really want to like it, take care of it, but it’s-it’s really, really annoying because you gotta "&amp;"watch him every single second. He’s really good around camp and he’s great in challenges, as well, but he’s unpredictable, and predictability is the best thing I can have in an alliance member. That’s why I like Devon so much. But it’s not like I’m even d"&amp;"ragging along a lemming in Simone. She scares me. She’s really smart. I want to be aligned with predictable people who are socially good and want to listen to me. And tonight is about who can we trust more going forward? And who’s going to be the most loy"&amp;"al? It’s really scary, but you got to put your trust in people in this game, because in a six-person tribe, there is no place to hide.")</f>
        <v>Ryan (4/4): Initially, I kind of wanted Simone out, but it’s a lot of uncertainty with Patrick. It’s-- it’s like-- it’s like you got a newborn baby, like you really want to like it, take care of it, but it’s-it’s really, really annoying because you gotta watch him every single second. He’s really good around camp and he’s great in challenges, as well, but he’s unpredictable, and predictability is the best thing I can have in an alliance member. That’s why I like Devon so much. But it’s not like I’m even dragging along a lemming in Simone. She scares me. She’s really smart. I want to be aligned with predictable people who are socially good and want to listen to me. And tonight is about who can we trust more going forward? And who’s going to be the most loyal? It’s really scary, but you got to put your trust in people in this game, because in a six-person tribe, there is no place to hide.</v>
      </c>
      <c r="F11" s="4"/>
      <c r="G11" s="3" t="str">
        <f>IFERROR(__xludf.DUMMYFUNCTION("""COMPUTED_VALUE"""),"Devon (2/4): Oh, my God. I am in just perfect bliss right now. To make the merge is such an accomplishment, and to go from such a low this morning to being with all these amazing people and then to go to eat this Outback feast with such happiness, I feel "&amp;"like a king, man. This is the life.")</f>
        <v>Devon (2/4): Oh, my God. I am in just perfect bliss right now. To make the merge is such an accomplishment, and to go from such a low this morning to being with all these amazing people and then to go to eat this Outback feast with such happiness, I feel like a king, man. This is the life.</v>
      </c>
      <c r="H11" s="4"/>
      <c r="I11" s="3" t="str">
        <f>IFERROR(__xludf.DUMMYFUNCTION("""COMPUTED_VALUE"""),"Mike (2/5): The Yawa tribe went in saying we were five strong. The problem is, Ben now is wavering.")</f>
        <v>Mike (2/5): The Yawa tribe went in saying we were five strong. The problem is, Ben now is wavering.</v>
      </c>
      <c r="J11" s="4"/>
      <c r="K11" s="3" t="str">
        <f>IFERROR(__xludf.DUMMYFUNCTION("""COMPUTED_VALUE"""),"Ashley (1/3): At Tribal Council, when Joe decided to play the idol for himself, my entire jaw just dropped. Like, I-- everything just-- in my whole world just stopped. I wouldn’t say that I was like 100% team Alan, but he was the one Hero on my tribe. Joe"&amp;" made himself a target on purpose, and so he tricked us all. Joe is a scary one. He’s getting crazier and crazier, but right now it’s 2 vs. 2. So, who knows what’s going to happen.")</f>
        <v>Ashley (1/3): At Tribal Council, when Joe decided to play the idol for himself, my entire jaw just dropped. Like, I-- everything just-- in my whole world just stopped. I wouldn’t say that I was like 100% team Alan, but he was the one Hero on my tribe. Joe made himself a target on purpose, and so he tricked us all. Joe is a scary one. He’s getting crazier and crazier, but right now it’s 2 vs. 2. So, who knows what’s going to happen.</v>
      </c>
      <c r="L11" s="4"/>
      <c r="M11" s="3" t="str">
        <f>IFERROR(__xludf.DUMMYFUNCTION("""COMPUTED_VALUE"""),"Lauren (1/2): Supposedly, Jessica got an advantage in the bottom of her chip bag, which is odd that Cole told us that. It could be that Cole was just telling myself and Ben to make us believe in him, and if he is, that’s great, but I’d rather just put my "&amp;"fate in my own hands. So I will be using your little secret to my advantage.")</f>
        <v>Lauren (1/2): Supposedly, Jessica got an advantage in the bottom of her chip bag, which is odd that Cole told us that. It could be that Cole was just telling myself and Ben to make us believe in him, and if he is, that’s great, but I’d rather just put my fate in my own hands. So I will be using your little secret to my advantage.</v>
      </c>
      <c r="N11" s="4"/>
      <c r="O11" s="3" t="str">
        <f>IFERROR(__xludf.DUMMYFUNCTION("""COMPUTED_VALUE"""),"Joe (1/1): I’ve completely blindsided this entire tribe with the idol. I wanted them to throw the votes to me, so I had to play the nervous route. I didn’t want anyone thinking I was overconfident, that I had the idol. You know, I had my hands up, all thi"&amp;"s, I put my head down. That was all an act. Like, I wasn’t-- I had the idol. I’m not going home.")</f>
        <v>Joe (1/1): I’ve completely blindsided this entire tribe with the idol. I wanted them to throw the votes to me, so I had to play the nervous route. I didn’t want anyone thinking I was overconfident, that I had the idol. You know, I had my hands up, all this, I put my head down. That was all an act. Like, I wasn’t-- I had the idol. I’m not going home.</v>
      </c>
      <c r="P11" s="4"/>
      <c r="Q11" s="3"/>
      <c r="R11" s="4"/>
      <c r="S11" s="3" t="str">
        <f>IFERROR(__xludf.DUMMYFUNCTION("""COMPUTED_VALUE"""),"Cole (1/1): I’m not getting enough food at all, and it’s stupid. I’m not going to be strong enough at any challenge to guarantee that we’ll come away, like, winning, and I really need a bigger serving, because without me, there wouldn’t be any victory for"&amp;" the Yawa tribe.")</f>
        <v>Cole (1/1): I’m not getting enough food at all, and it’s stupid. I’m not going to be strong enough at any challenge to guarantee that we’ll come away, like, winning, and I really need a bigger serving, because without me, there wouldn’t be any victory for the Yawa tribe.</v>
      </c>
      <c r="T11" s="4"/>
      <c r="U11" s="3"/>
      <c r="V11" s="4"/>
      <c r="W11" s="3" t="str">
        <f>IFERROR(__xludf.DUMMYFUNCTION("""COMPUTED_VALUE"""),"Jessica (4/7): When he said they know about the secret advantage, everything in me crashed, because only two people knew, Cole, and Mike. So one of them opened their mouth.")</f>
        <v>Jessica (4/7): When he said they know about the secret advantage, everything in me crashed, because only two people knew, Cole, and Mike. So one of them opened their mouth.</v>
      </c>
      <c r="X11" s="4"/>
      <c r="Y11" s="3" t="str">
        <f>IFERROR(__xludf.DUMMYFUNCTION("""COMPUTED_VALUE"""),"Ali (1/1): Now that the Healers and the Heroes and the Hustlers are all switched up, the game has kinda stepped up a level, and you gotta perform.")</f>
        <v>Ali (1/1): Now that the Healers and the Heroes and the Hustlers are all switched up, the game has kinda stepped up a level, and you gotta perform.</v>
      </c>
      <c r="Z11" s="4"/>
      <c r="AA11" s="3"/>
      <c r="AB11" s="4"/>
      <c r="AC11" s="3" t="str">
        <f>IFERROR(__xludf.DUMMYFUNCTION("""COMPUTED_VALUE"""),"Alan (2/2): Now everything’s up in the air, because if he pulls out the idol and we go for him, one of us are going home.")</f>
        <v>Alan (2/2): Now everything’s up in the air, because if he pulls out the idol and we go for him, one of us are going home.</v>
      </c>
      <c r="AD11" s="4"/>
      <c r="AE11" s="3"/>
      <c r="AF11" s="4"/>
      <c r="AG11" s="3"/>
      <c r="AH11" s="4"/>
      <c r="AI11" s="3"/>
      <c r="AJ11" s="4"/>
    </row>
    <row r="12">
      <c r="A12" s="3" t="str">
        <f>IFERROR(__xludf.DUMMYFUNCTION("""COMPUTED_VALUE"""),"Ben (2/2): It’s funny how things work in this game. When Cole fell over, he sealed his fate. I feel bad saying that, but it’s true. I think Lauren and Doc have the same agenda as I do, so if we do lose an Immunity Challenge, Jess’ boyfriend is gone.")</f>
        <v>Ben (2/2): It’s funny how things work in this game. When Cole fell over, he sealed his fate. I feel bad saying that, but it’s true. I think Lauren and Doc have the same agenda as I do, so if we do lose an Immunity Challenge, Jess’ boyfriend is gone.</v>
      </c>
      <c r="B12" s="4"/>
      <c r="C12" s="3" t="str">
        <f>IFERROR(__xludf.DUMMYFUNCTION("""COMPUTED_VALUE"""),"Chrissy (3/5): I was really hoping that Roark wanted to work with me going forward, but I don’t believe anything she says and I wish I could stop and say to her, “You are not the smartest person here,” but I don’t want to ruin my game. So my plan is to cr"&amp;"eate this imaginary girls alliance. If there is a girls alliance, then clearly I would not be the one voted out, and JP might think that he were the next to go.")</f>
        <v>Chrissy (3/5): I was really hoping that Roark wanted to work with me going forward, but I don’t believe anything she says and I wish I could stop and say to her, “You are not the smartest person here,” but I don’t want to ruin my game. So my plan is to create this imaginary girls alliance. If there is a girls alliance, then clearly I would not be the one voted out, and JP might think that he were the next to go.</v>
      </c>
      <c r="D12" s="4"/>
      <c r="E12" s="3" t="str">
        <f>IFERROR(__xludf.DUMMYFUNCTION("""COMPUTED_VALUE"""),"Ryan (1/5): Simone’s clothing was up for grabs. It was kind of like a yard sale. She left a lot of clothing here, including a nice pair of boots, a nice pair of pants, a nice blazer.")</f>
        <v>Ryan (1/5): Simone’s clothing was up for grabs. It was kind of like a yard sale. She left a lot of clothing here, including a nice pair of boots, a nice pair of pants, a nice blazer.</v>
      </c>
      <c r="F12" s="4"/>
      <c r="G12" s="3" t="str">
        <f>IFERROR(__xludf.DUMMYFUNCTION("""COMPUTED_VALUE"""),"Devon (3/4): Right now, looking at the twelve we have, I think the strongest people truly made it to the merge. But the Healers and the Heroes, they’ve seen each other as threats this whole game. And us Hustlers, we’ve been kinda flowing under the radar, "&amp;"which coming into the merge isn’t a bad spot to be in.")</f>
        <v>Devon (3/4): Right now, looking at the twelve we have, I think the strongest people truly made it to the merge. But the Healers and the Heroes, they’ve seen each other as threats this whole game. And us Hustlers, we’ve been kinda flowing under the radar, which coming into the merge isn’t a bad spot to be in.</v>
      </c>
      <c r="H12" s="4"/>
      <c r="I12" s="3" t="str">
        <f>IFERROR(__xludf.DUMMYFUNCTION("""COMPUTED_VALUE"""),"Mike (3/5): Post-merge dynamics are nothing that I thought they would be. I imagined that I’m the only person playing this game, but it ends up that everybody is playing the game. That makes my life so much more difficult. Just because I went in here with"&amp;" a supposed alliance of five doesn’t mean that everybody is sticking to the alliance of five.")</f>
        <v>Mike (3/5): Post-merge dynamics are nothing that I thought they would be. I imagined that I’m the only person playing this game, but it ends up that everybody is playing the game. That makes my life so much more difficult. Just because I went in here with a supposed alliance of five doesn’t mean that everybody is sticking to the alliance of five.</v>
      </c>
      <c r="J12" s="4"/>
      <c r="K12" s="3" t="str">
        <f>IFERROR(__xludf.DUMMYFUNCTION("""COMPUTED_VALUE"""),"Ashley (2/3): After a night like last night, I’m feeling incredibly nervous. The only good thing is that I have Devon. We are in this together.")</f>
        <v>Ashley (2/3): After a night like last night, I’m feeling incredibly nervous. The only good thing is that I have Devon. We are in this together.</v>
      </c>
      <c r="L12" s="4"/>
      <c r="M12" s="3" t="str">
        <f>IFERROR(__xludf.DUMMYFUNCTION("""COMPUTED_VALUE"""),"Lauren (2/2): Ben and I are a little outnumbered here. The only way to really gain a little bit of control would be to get Dr. Mike to join us. So if Dr. Mike doesn’t know that Jessica got the advantage, I’m gonna use that against those two.")</f>
        <v>Lauren (2/2): Ben and I are a little outnumbered here. The only way to really gain a little bit of control would be to get Dr. Mike to join us. So if Dr. Mike doesn’t know that Jessica got the advantage, I’m gonna use that against those two.</v>
      </c>
      <c r="N12" s="4"/>
      <c r="O12" s="3" t="str">
        <f>IFERROR(__xludf.DUMMYFUNCTION("""COMPUTED_VALUE"""),"Joe (1/3): I’m not stupid. I know Devon is watching me because, you know, I’m dangerous. Like I’m always searching for idols and looking for idols. And my game is-is to have power, control, and to manipulate. And I’ve been trying to find a clue. I just ne"&amp;"ed some time alone to find it. Oh, my God. It took four days to find it, but I finally found a clue very similar to the Healer camp. I knew it, you know what I’m saying? I knew it was at the well. It just happened to be four feet away instead of five feet"&amp;". I didn’t really give Devon any reaction. I definitely want to get rid of the clue later. This time around, no one is going to know that I have it. That’s what I wanted initially when I found the first one with Cole. This time around, if I get the Immuni"&amp;"ty Idol, no one is going to know that I have the idol. Uh, and that right there is true power. I will be getting that idol tonight.")</f>
        <v>Joe (1/3): I’m not stupid. I know Devon is watching me because, you know, I’m dangerous. Like I’m always searching for idols and looking for idols. And my game is-is to have power, control, and to manipulate. And I’ve been trying to find a clue. I just need some time alone to find it. Oh, my God. It took four days to find it, but I finally found a clue very similar to the Healer camp. I knew it, you know what I’m saying? I knew it was at the well. It just happened to be four feet away instead of five feet. I didn’t really give Devon any reaction. I definitely want to get rid of the clue later. This time around, no one is going to know that I have it. That’s what I wanted initially when I found the first one with Cole. This time around, if I get the Immunity Idol, no one is going to know that I have the idol. Uh, and that right there is true power. I will be getting that idol tonight.</v>
      </c>
      <c r="P12" s="4"/>
      <c r="Q12" s="3"/>
      <c r="R12" s="4"/>
      <c r="S12" s="3" t="str">
        <f>IFERROR(__xludf.DUMMYFUNCTION("""COMPUTED_VALUE"""),"Cole (1/5): I feel really good with my five here in Yawa. We trust each other explicitly now, ‘cause we’ve been through some hard things together. Ben, he’s a good guy, and then Lauren, I think she’s going to stick with us. And me, Mike and Jessica, we’re"&amp;" originally three Healers, so we still have that bond carrying over from the last tribe. So if this group just stays together, we can accomplish so much, and I don’t think anyone else is gonna have that same unity.")</f>
        <v>Cole (1/5): I feel really good with my five here in Yawa. We trust each other explicitly now, ‘cause we’ve been through some hard things together. Ben, he’s a good guy, and then Lauren, I think she’s going to stick with us. And me, Mike and Jessica, we’re originally three Healers, so we still have that bond carrying over from the last tribe. So if this group just stays together, we can accomplish so much, and I don’t think anyone else is gonna have that same unity.</v>
      </c>
      <c r="T12" s="4"/>
      <c r="U12" s="3"/>
      <c r="V12" s="4"/>
      <c r="W12" s="3" t="str">
        <f>IFERROR(__xludf.DUMMYFUNCTION("""COMPUTED_VALUE"""),"Jessica (5/7): Cole burned me bad. He can’t even keep a secret… for a day.")</f>
        <v>Jessica (5/7): Cole burned me bad. He can’t even keep a secret… for a day.</v>
      </c>
      <c r="X12" s="4"/>
      <c r="Y12" s="3" t="str">
        <f>IFERROR(__xludf.DUMMYFUNCTION("""COMPUTED_VALUE"""),"Ali (1/3): Ryan didn’t do well in the Reward Challenge, but challenges are only part of the game. I’ve been with Ryan the whole time, so my trust with Ryan is there. And I need to do everything I can to have his back.")</f>
        <v>Ali (1/3): Ryan didn’t do well in the Reward Challenge, but challenges are only part of the game. I’ve been with Ryan the whole time, so my trust with Ryan is there. And I need to do everything I can to have his back.</v>
      </c>
      <c r="Z12" s="4"/>
      <c r="AA12" s="3"/>
      <c r="AB12" s="4"/>
      <c r="AC12" s="3"/>
      <c r="AD12" s="4"/>
      <c r="AE12" s="3"/>
      <c r="AF12" s="4"/>
      <c r="AG12" s="3"/>
      <c r="AH12" s="4"/>
      <c r="AI12" s="3"/>
      <c r="AJ12" s="4"/>
    </row>
    <row r="13">
      <c r="A13" s="3" t="str">
        <f>IFERROR(__xludf.DUMMYFUNCTION("""COMPUTED_VALUE"""),"Ben (1/7): If we go into a merge, guns-ablazing, five strong, we’ll do alright, but my biggest concern right now is Cole. Cole and Jess sit down there and play patty-cake all night long, and it’s just hard to trust that.")</f>
        <v>Ben (1/7): If we go into a merge, guns-ablazing, five strong, we’ll do alright, but my biggest concern right now is Cole. Cole and Jess sit down there and play patty-cake all night long, and it’s just hard to trust that.</v>
      </c>
      <c r="B13" s="4"/>
      <c r="C13" s="3" t="str">
        <f>IFERROR(__xludf.DUMMYFUNCTION("""COMPUTED_VALUE"""),"Chrissy (4/5): So JP and I are two, so now I need Ryan. I want to believe that Ryan has my back.")</f>
        <v>Chrissy (4/5): So JP and I are two, so now I need Ryan. I want to believe that Ryan has my back.</v>
      </c>
      <c r="D13" s="4"/>
      <c r="E13" s="3" t="str">
        <f>IFERROR(__xludf.DUMMYFUNCTION("""COMPUTED_VALUE"""),"Ryan (2/5): The practicality of the knee-high boots is… it goes on and on. I mean, it-- you could avoid cracks when you’re idol searching. It’s-it’s up high. Finally, Simone is showing her worth in some capacity.")</f>
        <v>Ryan (2/5): The practicality of the knee-high boots is… it goes on and on. I mean, it-- you could avoid cracks when you’re idol searching. It’s-it’s up high. Finally, Simone is showing her worth in some capacity.</v>
      </c>
      <c r="F13" s="4"/>
      <c r="G13" s="3" t="str">
        <f>IFERROR(__xludf.DUMMYFUNCTION("""COMPUTED_VALUE"""),"Devon (4/4): Joe knows how to play the game, which makes him a threat to others, and Cole is a physical threat, and if he does end up losing the first Immunity Challenge, it would be a good time for him to go.")</f>
        <v>Devon (4/4): Joe knows how to play the game, which makes him a threat to others, and Cole is a physical threat, and if he does end up losing the first Immunity Challenge, it would be a good time for him to go.</v>
      </c>
      <c r="H13" s="4"/>
      <c r="I13" s="3" t="str">
        <f>IFERROR(__xludf.DUMMYFUNCTION("""COMPUTED_VALUE"""),"Mike (4/5): The first person that needs to go is Chrissy, because is this game you gotta get out the really smart ones-- they can trick people. So tonight we’re going to be five Healers strong against Chrissy, and I think I can trust Lauren to vote with u"&amp;"s. So now we have six people.")</f>
        <v>Mike (4/5): The first person that needs to go is Chrissy, because is this game you gotta get out the really smart ones-- they can trick people. So tonight we’re going to be five Healers strong against Chrissy, and I think I can trust Lauren to vote with us. So now we have six people.</v>
      </c>
      <c r="J13" s="4"/>
      <c r="K13" s="3" t="str">
        <f>IFERROR(__xludf.DUMMYFUNCTION("""COMPUTED_VALUE"""),"Ashley (3/3): Right now, Joe thinks that he’s finally in control, but me and Devon are still in this. It’s still 50-50. There’s just no middle man. Devon and I are really gonna work on Desi, because faced with a tie vote, in order to keep herself safe, I "&amp;"think she’d flip on Joe, because if not, the next vote is going to rocks.")</f>
        <v>Ashley (3/3): Right now, Joe thinks that he’s finally in control, but me and Devon are still in this. It’s still 50-50. There’s just no middle man. Devon and I are really gonna work on Desi, because faced with a tie vote, in order to keep herself safe, I think she’d flip on Joe, because if not, the next vote is going to rocks.</v>
      </c>
      <c r="L13" s="4"/>
      <c r="M13" s="3" t="str">
        <f>IFERROR(__xludf.DUMMYFUNCTION("""COMPUTED_VALUE"""),"Lauren (1/1): Cole’s eating habits are really bad. He’s very inconsiderate. He’s like a pig. He licks everything. He’s licking the spoon. Then he scratches between his legs. I mean, it’s just so gross. And Ben notices it. I mean, Ben’s rolling his eyes. H"&amp;"e’s getting a little ticked about it. So I’m hoping Cole keeps digging his hole deeper and deeper and deeper, and maybe he’ll eat enough that he’ll stick his lips together.")</f>
        <v>Lauren (1/1): Cole’s eating habits are really bad. He’s very inconsiderate. He’s like a pig. He licks everything. He’s licking the spoon. Then he scratches between his legs. I mean, it’s just so gross. And Ben notices it. I mean, Ben’s rolling his eyes. He’s getting a little ticked about it. So I’m hoping Cole keeps digging his hole deeper and deeper and deeper, and maybe he’ll eat enough that he’ll stick his lips together.</v>
      </c>
      <c r="N13" s="4"/>
      <c r="O13" s="3" t="str">
        <f>IFERROR(__xludf.DUMMYFUNCTION("""COMPUTED_VALUE"""),"Joe (2/3): This is not vacation for me. It’s work. Finding another idol represents moving further in the game, and the further I get, the closer I get to that million dollars, and the closer, you know, I can provide that much more for my children. You kno"&amp;"w, I tell my kids all the time, things just don’t come easy. You have to put in the work. And, you know, my kids are my motivation. Everything I do is for them, you know? If I had to dig a hole the length of Tennessee, I-I was gonna do it.")</f>
        <v>Joe (2/3): This is not vacation for me. It’s work. Finding another idol represents moving further in the game, and the further I get, the closer I get to that million dollars, and the closer, you know, I can provide that much more for my children. You know, I tell my kids all the time, things just don’t come easy. You have to put in the work. And, you know, my kids are my motivation. Everything I do is for them, you know? If I had to dig a hole the length of Tennessee, I-I was gonna do it.</v>
      </c>
      <c r="P13" s="4"/>
      <c r="Q13" s="3"/>
      <c r="R13" s="4"/>
      <c r="S13" s="3" t="str">
        <f>IFERROR(__xludf.DUMMYFUNCTION("""COMPUTED_VALUE"""),"Cole (2/5): I usually eat, on a regular day, 8,000 calories, and so before the merge, I was just in survival mode. Like, I just want food. And now, after almost three weeks of starving, we have Outback Steakhouse. The steak just falls off the bone and mel"&amp;"ts in your mouth. It feels like it’s straight out of a dream. If Survivor is a mountain, right now I feel like I’m about halfway. And that’s how you conquer a mountain, one step at a time.")</f>
        <v>Cole (2/5): I usually eat, on a regular day, 8,000 calories, and so before the merge, I was just in survival mode. Like, I just want food. And now, after almost three weeks of starving, we have Outback Steakhouse. The steak just falls off the bone and melts in your mouth. It feels like it’s straight out of a dream. If Survivor is a mountain, right now I feel like I’m about halfway. And that’s how you conquer a mountain, one step at a time.</v>
      </c>
      <c r="T13" s="4"/>
      <c r="U13" s="3"/>
      <c r="V13" s="4"/>
      <c r="W13" s="3" t="str">
        <f>IFERROR(__xludf.DUMMYFUNCTION("""COMPUTED_VALUE"""),"Jessica (6/7): He hurt me. Whether he meant to or not, he did. But I would never admit that to him. (tearfully) When I get hurt, I always wonder, “Was it me, and did I choose to form a relationship with someone that I just shouldn’t have, and that’s why I"&amp;" got hurt?” And that’s how I feel now with Cole. Did I make a poor decision from the beginning, and how do I move forward in this game thinking that? So, yeah, I had to swallow that. It hurt.")</f>
        <v>Jessica (6/7): He hurt me. Whether he meant to or not, he did. But I would never admit that to him. (tearfully) When I get hurt, I always wonder, “Was it me, and did I choose to form a relationship with someone that I just shouldn’t have, and that’s why I got hurt?” And that’s how I feel now with Cole. Did I make a poor decision from the beginning, and how do I move forward in this game thinking that? So, yeah, I had to swallow that. It hurt.</v>
      </c>
      <c r="X13" s="4"/>
      <c r="Y13" s="3" t="str">
        <f>IFERROR(__xludf.DUMMYFUNCTION("""COMPUTED_VALUE"""),"Ali (2/3): The Hustlers were just a group of losers, but being here I can finally actually build these personal relationships that I know will further my game. So if I can build this rapport with Roark, hopefully when the merge does come, she will take me"&amp;" in as a part of their six, seven, because at the beginning you’re gonna need a lot of numbers. It’s very difficult to know to make the right decision, but I think that going with Roark is best for our game right now. I think that the next two Tribals, if"&amp;" we have to go, we can vote out Chrissy and then JP. If this works out, we can go far in this game.")</f>
        <v>Ali (2/3): The Hustlers were just a group of losers, but being here I can finally actually build these personal relationships that I know will further my game. So if I can build this rapport with Roark, hopefully when the merge does come, she will take me in as a part of their six, seven, because at the beginning you’re gonna need a lot of numbers. It’s very difficult to know to make the right decision, but I think that going with Roark is best for our game right now. I think that the next two Tribals, if we have to go, we can vote out Chrissy and then JP. If this works out, we can go far in this game.</v>
      </c>
      <c r="Z13" s="4"/>
      <c r="AA13" s="3"/>
      <c r="AB13" s="4"/>
      <c r="AC13" s="3"/>
      <c r="AD13" s="4"/>
      <c r="AE13" s="3"/>
      <c r="AF13" s="4"/>
      <c r="AG13" s="3"/>
      <c r="AH13" s="4"/>
      <c r="AI13" s="3"/>
      <c r="AJ13" s="4"/>
    </row>
    <row r="14">
      <c r="A14" s="3" t="str">
        <f>IFERROR(__xludf.DUMMYFUNCTION("""COMPUTED_VALUE"""),"Ben (2/7): This is the greatest feeling ever, because you want to make it to the merge because then Survivor starts. That’s when you start finding your true alliance, but you gotta be on your game. And the merge is the first step in getting to that millio"&amp;"n dollars.")</f>
        <v>Ben (2/7): This is the greatest feeling ever, because you want to make it to the merge because then Survivor starts. That’s when you start finding your true alliance, but you gotta be on your game. And the merge is the first step in getting to that million dollars.</v>
      </c>
      <c r="B14" s="4"/>
      <c r="C14" s="3" t="str">
        <f>IFERROR(__xludf.DUMMYFUNCTION("""COMPUTED_VALUE"""),"Chrissy (5/5): The plan right now is that JP, Ryan, and myself will blindside Roark and send her home.")</f>
        <v>Chrissy (5/5): The plan right now is that JP, Ryan, and myself will blindside Roark and send her home.</v>
      </c>
      <c r="D14" s="4"/>
      <c r="E14" s="3" t="str">
        <f>IFERROR(__xludf.DUMMYFUNCTION("""COMPUTED_VALUE"""),"Ryan (3/5): Ali is the most relatable female that is on our tribe. You know, she’s in the same age range as us, so that’s a knock on Lauren. I don’t think anybody really has anything going on with Lauren, so that’s why she’s probably the next one to go.")</f>
        <v>Ryan (3/5): Ali is the most relatable female that is on our tribe. You know, she’s in the same age range as us, so that’s a knock on Lauren. I don’t think anybody really has anything going on with Lauren, so that’s why she’s probably the next one to go.</v>
      </c>
      <c r="F14" s="4"/>
      <c r="G14" s="3" t="str">
        <f>IFERROR(__xludf.DUMMYFUNCTION("""COMPUTED_VALUE"""),"Devon (1/2): When I walked into that spaghetti feast, I felt like there was a little pressure on me being the first one, knowing that everyone else is counting on me to set the bar for how much we’re gonna eat.")</f>
        <v>Devon (1/2): When I walked into that spaghetti feast, I felt like there was a little pressure on me being the first one, knowing that everyone else is counting on me to set the bar for how much we’re gonna eat.</v>
      </c>
      <c r="H14" s="4"/>
      <c r="I14" s="3" t="str">
        <f>IFERROR(__xludf.DUMMYFUNCTION("""COMPUTED_VALUE"""),"Mike (5/5): So now the question becomes, is Ben with us or against us?")</f>
        <v>Mike (5/5): So now the question becomes, is Ben with us or against us?</v>
      </c>
      <c r="J14" s="4"/>
      <c r="K14" s="3" t="str">
        <f>IFERROR(__xludf.DUMMYFUNCTION("""COMPUTED_VALUE"""),"Ashley (1/1): I there is an Immunity Challenge here shortly with this tribe, I am a little bit nervous. Um… there’s only four of us, two yellows, Joe and Desi, and then me and Devon, who are pretty much… (crosses fingers) like this. You know, we’re kind o"&amp;"f an unbreakable alliance. In the case of a Tribal Council, it’s looking like it would be 2 versus 2. So the plan would be to just try to get Desi to-- to flip on Joe.")</f>
        <v>Ashley (1/1): I there is an Immunity Challenge here shortly with this tribe, I am a little bit nervous. Um… there’s only four of us, two yellows, Joe and Desi, and then me and Devon, who are pretty much… (crosses fingers) like this. You know, we’re kind of an unbreakable alliance. In the case of a Tribal Council, it’s looking like it would be 2 versus 2. So the plan would be to just try to get Desi to-- to flip on Joe.</v>
      </c>
      <c r="L14" s="4"/>
      <c r="M14" s="3" t="str">
        <f>IFERROR(__xludf.DUMMYFUNCTION("""COMPUTED_VALUE"""),"Lauren (1/1): I think Mike is starting to see, like, what Cole’s true colors are, which is great for me, because Ben and I are at the bottom of this group. So we need Dr. Mike. You know, the more Cole screws up, the more he acts like an idiot, the better "&amp;"off I am. Cole’s digging his own grave.")</f>
        <v>Lauren (1/1): I think Mike is starting to see, like, what Cole’s true colors are, which is great for me, because Ben and I are at the bottom of this group. So we need Dr. Mike. You know, the more Cole screws up, the more he acts like an idiot, the better off I am. Cole’s digging his own grave.</v>
      </c>
      <c r="N14" s="4"/>
      <c r="O14" s="3" t="str">
        <f>IFERROR(__xludf.DUMMYFUNCTION("""COMPUTED_VALUE"""),"Joe (3/3): I’ve been at two camps. This is my second idol I’ve found. And if I move on to the merge, guess what? I’m going to find the third idol.")</f>
        <v>Joe (3/3): I’ve been at two camps. This is my second idol I’ve found. And if I move on to the merge, guess what? I’m going to find the third idol.</v>
      </c>
      <c r="P14" s="4"/>
      <c r="Q14" s="3"/>
      <c r="R14" s="4"/>
      <c r="S14" s="3" t="str">
        <f>IFERROR(__xludf.DUMMYFUNCTION("""COMPUTED_VALUE"""),"Cole (3/5): The goal was to get to the merge. And now the first step back into camp, it feels like we’ve been given new life-- like a chance to start over. We have hammers now, multiple machetes. We even have these massive nails so we can build a great sh"&amp;"elter. But at this point in the game, all bets are off. People are going to be out for themselves, so the thought crossed my mind that I should be looking for a clue or some kind of advantage, but I couldn’t find anything. But I feel like I need to keep a"&amp;"ctively looking, just because people are going to be with other people now, talking a lot, plotting and strategizing, trying to build new alliances.")</f>
        <v>Cole (3/5): The goal was to get to the merge. And now the first step back into camp, it feels like we’ve been given new life-- like a chance to start over. We have hammers now, multiple machetes. We even have these massive nails so we can build a great shelter. But at this point in the game, all bets are off. People are going to be out for themselves, so the thought crossed my mind that I should be looking for a clue or some kind of advantage, but I couldn’t find anything. But I feel like I need to keep actively looking, just because people are going to be with other people now, talking a lot, plotting and strategizing, trying to build new alliances.</v>
      </c>
      <c r="T14" s="4"/>
      <c r="U14" s="3"/>
      <c r="V14" s="4"/>
      <c r="W14" s="3" t="str">
        <f>IFERROR(__xludf.DUMMYFUNCTION("""COMPUTED_VALUE"""),"Jessica (7/7): Tonight, I have the opportunity to block a Levu player’s vote at Tribal Council. The goal is to help the Healers, so I’m going to disrupt the Levu tribe as much as I can.")</f>
        <v>Jessica (7/7): Tonight, I have the opportunity to block a Levu player’s vote at Tribal Council. The goal is to help the Healers, so I’m going to disrupt the Levu tribe as much as I can.</v>
      </c>
      <c r="X14" s="4"/>
      <c r="Y14" s="3" t="str">
        <f>IFERROR(__xludf.DUMMYFUNCTION("""COMPUTED_VALUE"""),"Ali (3/3): The main reason for taking out Chrissy tonight is that she just could not balance on that beam, and with her, we’re not going to be as strong in challenges. And so I want Chrissy to go home tonight.")</f>
        <v>Ali (3/3): The main reason for taking out Chrissy tonight is that she just could not balance on that beam, and with her, we’re not going to be as strong in challenges. And so I want Chrissy to go home tonight.</v>
      </c>
      <c r="Z14" s="4"/>
      <c r="AA14" s="3"/>
      <c r="AB14" s="4"/>
      <c r="AC14" s="3"/>
      <c r="AD14" s="4"/>
      <c r="AE14" s="3"/>
      <c r="AF14" s="4"/>
      <c r="AG14" s="3"/>
      <c r="AH14" s="4"/>
      <c r="AI14" s="3"/>
      <c r="AJ14" s="4"/>
    </row>
    <row r="15">
      <c r="A15" s="3" t="str">
        <f>IFERROR(__xludf.DUMMYFUNCTION("""COMPUTED_VALUE"""),"Ben (3/7): Before the tribe swap, Chrissy and I were pretty tight, but no one knows we were working together. And she’s wanting to talk in front of everyone, and that’s kind of concerning, because I don’t want us two to be considered a tight alliance. Now"&amp;" that we hit the merge, everybody’s starting from scratch. You gotta anticipate. There’s no teams now. It’s about me and my family, so moving forward, there’s not gonna be all this camaraderie. It’s gonna be blindsides, lies, and I’m sure someone is going"&amp;" to cry.")</f>
        <v>Ben (3/7): Before the tribe swap, Chrissy and I were pretty tight, but no one knows we were working together. And she’s wanting to talk in front of everyone, and that’s kind of concerning, because I don’t want us two to be considered a tight alliance. Now that we hit the merge, everybody’s starting from scratch. You gotta anticipate. There’s no teams now. It’s about me and my family, so moving forward, there’s not gonna be all this camaraderie. It’s gonna be blindsides, lies, and I’m sure someone is going to cry.</v>
      </c>
      <c r="B15" s="4"/>
      <c r="C15" s="3" t="str">
        <f>IFERROR(__xludf.DUMMYFUNCTION("""COMPUTED_VALUE"""),"Chrissy (1/2): Tribal Council went exactly as planned. Ryan did follow through on his word, which is amazing. It showed me that Ryan believes that he can get further with me in this game than he can get with Ali.")</f>
        <v>Chrissy (1/2): Tribal Council went exactly as planned. Ryan did follow through on his word, which is amazing. It showed me that Ryan believes that he can get further with me in this game than he can get with Ali.</v>
      </c>
      <c r="D15" s="4"/>
      <c r="E15" s="3" t="str">
        <f>IFERROR(__xludf.DUMMYFUNCTION("""COMPUTED_VALUE"""),"Ryan (4/5): I think Patrick’s searching for an idol. And the thing about the idol, this is like Survivor 101, kind of, you don’t really search for the idol in front of everybody because it’s not good relationship building, and it makes people paranoid.")</f>
        <v>Ryan (4/5): I think Patrick’s searching for an idol. And the thing about the idol, this is like Survivor 101, kind of, you don’t really search for the idol in front of everybody because it’s not good relationship building, and it makes people paranoid.</v>
      </c>
      <c r="F15" s="4"/>
      <c r="G15" s="3" t="str">
        <f>IFERROR(__xludf.DUMMYFUNCTION("""COMPUTED_VALUE"""),"Devon (2/2): I was just, like, shoving each bite in my face. But I felt like I was fair. I mean, I might have eaten a little more than my fair share. But when there’s that much food, it’s hard to stop.")</f>
        <v>Devon (2/2): I was just, like, shoving each bite in my face. But I felt like I was fair. I mean, I might have eaten a little more than my fair share. But when there’s that much food, it’s hard to stop.</v>
      </c>
      <c r="H15" s="4"/>
      <c r="I15" s="3" t="str">
        <f>IFERROR(__xludf.DUMMYFUNCTION("""COMPUTED_VALUE"""),"Mike (1/1): For some reason, Ben feels that he needs me to vote out Joe. It doesn’t make sense. I don’t know what’s going on, but if I show my allegiance to Ben, this could be my moment to get off the bottom. At the same time, this could be a perfect oppo"&amp;"rtunity to take out the biggest threat in this game and that’s Ben.")</f>
        <v>Mike (1/1): For some reason, Ben feels that he needs me to vote out Joe. It doesn’t make sense. I don’t know what’s going on, but if I show my allegiance to Ben, this could be my moment to get off the bottom. At the same time, this could be a perfect opportunity to take out the biggest threat in this game and that’s Ben.</v>
      </c>
      <c r="J15" s="4"/>
      <c r="K15" s="3" t="str">
        <f>IFERROR(__xludf.DUMMYFUNCTION("""COMPUTED_VALUE"""),"Ashley (1/1): Things have to get better. Right now we’re the broken tribe. It’s two versus two, Devon and I against Joe and Desi. But on top of all that, physically, we have nothing left. Our stomachs are empty, and you can feel that. We are out of all fo"&amp;"od. We have no rice left, we have no chicken left, no fruits, no vegetables. We have nothing left… except a little teeny bit of sugar. Survivor is no joke. I mean, we’re not joking when we say if we don’t get food today we might die.")</f>
        <v>Ashley (1/1): Things have to get better. Right now we’re the broken tribe. It’s two versus two, Devon and I against Joe and Desi. But on top of all that, physically, we have nothing left. Our stomachs are empty, and you can feel that. We are out of all food. We have no rice left, we have no chicken left, no fruits, no vegetables. We have nothing left… except a little teeny bit of sugar. Survivor is no joke. I mean, we’re not joking when we say if we don’t get food today we might die.</v>
      </c>
      <c r="L15" s="4"/>
      <c r="M15" s="3" t="str">
        <f>IFERROR(__xludf.DUMMYFUNCTION("""COMPUTED_VALUE"""),"Lauren (1/2): The Heroes and the Hustlers want the Healers gone, and I don’t want no part of that. I’m sticking with the Healers. You know, I really like Dr. Mike, and I made a pact with the last Yawa tribe, and, uh, it does make sense for the five of us "&amp;"to stay strong.")</f>
        <v>Lauren (1/2): The Heroes and the Hustlers want the Healers gone, and I don’t want no part of that. I’m sticking with the Healers. You know, I really like Dr. Mike, and I made a pact with the last Yawa tribe, and, uh, it does make sense for the five of us to stay strong.</v>
      </c>
      <c r="N15" s="4"/>
      <c r="O15" s="3" t="str">
        <f>IFERROR(__xludf.DUMMYFUNCTION("""COMPUTED_VALUE"""),"Joe (1/3): It was music to my ears when Jeff says, you know, “Drop your buffs.” I think I’m in a good spot. I have more numbers with the Healers. You know, and the Healers are five. There’s only four Heroes and three Hustlers. In addition to that, no one "&amp;"knows about the Immunity Idol that I have. So, I mean, right now I’m excited.")</f>
        <v>Joe (1/3): It was music to my ears when Jeff says, you know, “Drop your buffs.” I think I’m in a good spot. I have more numbers with the Healers. You know, and the Healers are five. There’s only four Heroes and three Hustlers. In addition to that, no one knows about the Immunity Idol that I have. So, I mean, right now I’m excited.</v>
      </c>
      <c r="P15" s="4"/>
      <c r="Q15" s="3"/>
      <c r="R15" s="4"/>
      <c r="S15" s="3" t="str">
        <f>IFERROR(__xludf.DUMMYFUNCTION("""COMPUTED_VALUE"""),"Cole (4/5): Now to have my name on the chopping block, I’m experiencing that Survivor paranoia, but just like in rock climbing when your gear pulls and it doesn’t hold, you’re all the way at the top, and now you’re gonna be on the bottom. And my alliances"&amp;" are my gear. I just pray that’s going to keep my life in Survivor going.")</f>
        <v>Cole (4/5): Now to have my name on the chopping block, I’m experiencing that Survivor paranoia, but just like in rock climbing when your gear pulls and it doesn’t hold, you’re all the way at the top, and now you’re gonna be on the bottom. And my alliances are my gear. I just pray that’s going to keep my life in Survivor going.</v>
      </c>
      <c r="T15" s="4"/>
      <c r="U15" s="3"/>
      <c r="V15" s="4"/>
      <c r="W15" s="3" t="str">
        <f>IFERROR(__xludf.DUMMYFUNCTION("""COMPUTED_VALUE"""),"Jessica (1/1): When we first got here after the split, I felt like Cole, Mike, and I were in control, but after seeing Cole tell secrets, I do believe that Mike is paranoid about Cole as a number. On the flip side of that, Mike can keep a secret, so right"&amp;" now it would be to the benefit of my game to form more of a bond with Mike.")</f>
        <v>Jessica (1/1): When we first got here after the split, I felt like Cole, Mike, and I were in control, but after seeing Cole tell secrets, I do believe that Mike is paranoid about Cole as a number. On the flip side of that, Mike can keep a secret, so right now it would be to the benefit of my game to form more of a bond with Mike.</v>
      </c>
      <c r="X15" s="4"/>
      <c r="Y15" s="3" t="str">
        <f>IFERROR(__xludf.DUMMYFUNCTION("""COMPUTED_VALUE"""),"Ali (1/3): Tribal Council was a shock. I mean, I was betrayed by my closest ally in this whole entire thing, you know? And it hurts. (sniffles) (crying) I said a hundred times I wasn’t going to come out here and cry, but… (sniffles) you know, it’s rough, "&amp;"and… I just want to do my best. Having this kick in the butt, being pushed down to the bottom, you know, it’s a wake-up call, because moving forward, I’ve got to understand it’s just me, because I don’t think I will ever trust Ryan again in this game.")</f>
        <v>Ali (1/3): Tribal Council was a shock. I mean, I was betrayed by my closest ally in this whole entire thing, you know? And it hurts. (sniffles) (crying) I said a hundred times I wasn’t going to come out here and cry, but… (sniffles) you know, it’s rough, and… I just want to do my best. Having this kick in the butt, being pushed down to the bottom, you know, it’s a wake-up call, because moving forward, I’ve got to understand it’s just me, because I don’t think I will ever trust Ryan again in this game.</v>
      </c>
      <c r="Z15" s="4"/>
      <c r="AA15" s="3"/>
      <c r="AB15" s="4"/>
      <c r="AC15" s="3"/>
      <c r="AD15" s="4"/>
      <c r="AE15" s="3"/>
      <c r="AF15" s="4"/>
      <c r="AG15" s="3"/>
      <c r="AH15" s="4"/>
      <c r="AI15" s="3"/>
      <c r="AJ15" s="4"/>
    </row>
    <row r="16">
      <c r="A16" s="3" t="str">
        <f>IFERROR(__xludf.DUMMYFUNCTION("""COMPUTED_VALUE"""),"Ben (4/7): So right now, I’m listening to everyone, and I could go one way with the old Heroes and old Hustlers… or I can see if we could get that Yawa five working. The question is, can I trust Cole?")</f>
        <v>Ben (4/7): So right now, I’m listening to everyone, and I could go one way with the old Heroes and old Hustlers… or I can see if we could get that Yawa five working. The question is, can I trust Cole?</v>
      </c>
      <c r="B16" s="4"/>
      <c r="C16" s="3" t="str">
        <f>IFERROR(__xludf.DUMMYFUNCTION("""COMPUTED_VALUE"""),"Chrissy (2/2): Ali’s told me that she’s extremely loyal, and going forward, she really wants to work together and get rid of JP. I think that JP is a threat, but truthfully, Ali voted for me last Tribal Council, so I don’t know if I can even trust Ali mov"&amp;"ing forward. The one person that I am mostly closely aligned with is Ryan, and together we need to make the decision on which of the two goes home tonight.")</f>
        <v>Chrissy (2/2): Ali’s told me that she’s extremely loyal, and going forward, she really wants to work together and get rid of JP. I think that JP is a threat, but truthfully, Ali voted for me last Tribal Council, so I don’t know if I can even trust Ali moving forward. The one person that I am mostly closely aligned with is Ryan, and together we need to make the decision on which of the two goes home tonight.</v>
      </c>
      <c r="D16" s="4"/>
      <c r="E16" s="3" t="str">
        <f>IFERROR(__xludf.DUMMYFUNCTION("""COMPUTED_VALUE"""),"Ryan (5/5): Devon and I, we are in positions where we can sort of dictate the vote. So the options now are vote off Lauren or vote off Pat. This is unequivocally a big decision for me. And I don’t exactly know what to do yet.")</f>
        <v>Ryan (5/5): Devon and I, we are in positions where we can sort of dictate the vote. So the options now are vote off Lauren or vote off Pat. This is unequivocally a big decision for me. And I don’t exactly know what to do yet.</v>
      </c>
      <c r="F16" s="4"/>
      <c r="G16" s="3" t="str">
        <f>IFERROR(__xludf.DUMMYFUNCTION("""COMPUTED_VALUE"""),"Devon (1/1): This game just got real complicated. Ryan’s been telling me that I’m the only one that knows about this idol, yet… he’s going around to other people telling them the exact same thing. We were in this game together since Day 1, and I wanted to"&amp;" go to the final three with Ryan, but I’m going to move on. I’m going to play this game with Ben, and I’m going to have to make some big moves coming up.")</f>
        <v>Devon (1/1): This game just got real complicated. Ryan’s been telling me that I’m the only one that knows about this idol, yet… he’s going around to other people telling them the exact same thing. We were in this game together since Day 1, and I wanted to go to the final three with Ryan, but I’m going to move on. I’m going to play this game with Ben, and I’m going to have to make some big moves coming up.</v>
      </c>
      <c r="H16" s="4"/>
      <c r="I16" s="3" t="str">
        <f>IFERROR(__xludf.DUMMYFUNCTION("""COMPUTED_VALUE"""),"Mike (1/4): My Tribal Council experience was, again, me not knowing who’s going home. I voted for the person I was supposed to vote for, Joe, but Desi went home, which I’m not happy about, because the group of seven looks like they’re trying to just stay "&amp;"together and vote off the Healers. So at this point, I need to throw the other Healers under the bus, and by me subtly, or sometimes not even so subtly, throwing names out there, it could mean I’m here for a few more days.")</f>
        <v>Mike (1/4): My Tribal Council experience was, again, me not knowing who’s going home. I voted for the person I was supposed to vote for, Joe, but Desi went home, which I’m not happy about, because the group of seven looks like they’re trying to just stay together and vote off the Healers. So at this point, I need to throw the other Healers under the bus, and by me subtly, or sometimes not even so subtly, throwing names out there, it could mean I’m here for a few more days.</v>
      </c>
      <c r="J16" s="4"/>
      <c r="K16" s="3" t="str">
        <f>IFERROR(__xludf.DUMMYFUNCTION("""COMPUTED_VALUE"""),"Ashley (1/4): I’m so fed up with Joe’s mouth. I mean, yeah, it’s all a game, but, yeah, you’re dealing with real individuals and real people with feelings. I mean, he’s such a bully, like a bully on a playground, just trying to do whatever you can and say"&amp;" whatever you can to get under Chrissy’s skin or get under my skin.")</f>
        <v>Ashley (1/4): I’m so fed up with Joe’s mouth. I mean, yeah, it’s all a game, but, yeah, you’re dealing with real individuals and real people with feelings. I mean, he’s such a bully, like a bully on a playground, just trying to do whatever you can and say whatever you can to get under Chrissy’s skin or get under my skin.</v>
      </c>
      <c r="L16" s="4"/>
      <c r="M16" s="3" t="str">
        <f>IFERROR(__xludf.DUMMYFUNCTION("""COMPUTED_VALUE"""),"Lauren (2/2): Ben and I, we’ve been together since Yawa, and he was the only one from Heroes, I was the only one from Hustlers, but now we are really in the middle. This is a whole new game. It’s just so much to try to figure it out in your head and make "&amp;"a great decision. It’s very hard.")</f>
        <v>Lauren (2/2): Ben and I, we’ve been together since Yawa, and he was the only one from Heroes, I was the only one from Hustlers, but now we are really in the middle. This is a whole new game. It’s just so much to try to figure it out in your head and make a great decision. It’s very hard.</v>
      </c>
      <c r="N16" s="4"/>
      <c r="O16" s="3" t="str">
        <f>IFERROR(__xludf.DUMMYFUNCTION("""COMPUTED_VALUE"""),"Joe (2/3): I’m aware that I may be a target. You know, I’m a strong player when it comes to strategy, and, you know, I found the idol, and people are terrified from that.")</f>
        <v>Joe (2/3): I’m aware that I may be a target. You know, I’m a strong player when it comes to strategy, and, you know, I found the idol, and people are terrified from that.</v>
      </c>
      <c r="P16" s="4"/>
      <c r="Q16" s="3"/>
      <c r="R16" s="4"/>
      <c r="S16" s="3" t="str">
        <f>IFERROR(__xludf.DUMMYFUNCTION("""COMPUTED_VALUE"""),"Cole (5/5): I’m very worried. My name is being thrown around big time. There is a solid chance I’m going home tonight, and apparently, I have rubbed Ben the wrong way with my eating habits. So I’m trying to find a way out of this currently and see what I "&amp;"can do.")</f>
        <v>Cole (5/5): I’m very worried. My name is being thrown around big time. There is a solid chance I’m going home tonight, and apparently, I have rubbed Ben the wrong way with my eating habits. So I’m trying to find a way out of this currently and see what I can do.</v>
      </c>
      <c r="T16" s="4"/>
      <c r="U16" s="3"/>
      <c r="V16" s="4"/>
      <c r="W16" s="3" t="str">
        <f>IFERROR(__xludf.DUMMYFUNCTION("""COMPUTED_VALUE"""),"Jessica (1/1): Cole fainted. My initial feeling is just straight fear. Like, all of us are scared, but Dr. Mike and I were in control. We knew to get fluid in him. We knew to get food. He did it with two Healers in the healthcare world. It’s a food-relate"&amp;"d issue. I felt bad for him. I literally just wanted to hold him. And in that moment I realized that I really do care for him a lot more than I thought I did. I’m not ready to play this game without Cole.")</f>
        <v>Jessica (1/1): Cole fainted. My initial feeling is just straight fear. Like, all of us are scared, but Dr. Mike and I were in control. We knew to get fluid in him. We knew to get food. He did it with two Healers in the healthcare world. It’s a food-related issue. I felt bad for him. I literally just wanted to hold him. And in that moment I realized that I really do care for him a lot more than I thought I did. I’m not ready to play this game without Cole.</v>
      </c>
      <c r="X16" s="4"/>
      <c r="Y16" s="3" t="str">
        <f>IFERROR(__xludf.DUMMYFUNCTION("""COMPUTED_VALUE"""),"Ali (2/3): After Tribal, I had a blow-up with Ryan, so I know that my name has been on the line, and I’m more nervous than I probably have ever been.")</f>
        <v>Ali (2/3): After Tribal, I had a blow-up with Ryan, so I know that my name has been on the line, and I’m more nervous than I probably have ever been.</v>
      </c>
      <c r="Z16" s="4"/>
      <c r="AA16" s="3"/>
      <c r="AB16" s="4"/>
      <c r="AC16" s="3"/>
      <c r="AD16" s="4"/>
      <c r="AE16" s="3"/>
      <c r="AF16" s="4"/>
      <c r="AG16" s="3"/>
      <c r="AH16" s="4"/>
      <c r="AI16" s="3"/>
      <c r="AJ16" s="4"/>
    </row>
    <row r="17">
      <c r="A17" s="3" t="str">
        <f>IFERROR(__xludf.DUMMYFUNCTION("""COMPUTED_VALUE"""),"Ben (5/7): He’s selfish, and I don’t think Cole respects anyone here. He just respects himself. You need help to get to the end, period. But right now, I need someone that I can trust.")</f>
        <v>Ben (5/7): He’s selfish, and I don’t think Cole respects anyone here. He just respects himself. You need help to get to the end, period. But right now, I need someone that I can trust.</v>
      </c>
      <c r="B17" s="4"/>
      <c r="C17" s="3" t="str">
        <f>IFERROR(__xludf.DUMMYFUNCTION("""COMPUTED_VALUE"""),"Chrissy (1/5): I have been playing this game 24 hours a day, and I think that I am dominating the social game on this tribe, and both guys are closer with me than they are with each other. So that leaves me in a very nice position on this tribe, potential"&amp;"ly the power position, and I think that where I am right now is setting me up for a nice future run.")</f>
        <v>Chrissy (1/5): I have been playing this game 24 hours a day, and I think that I am dominating the social game on this tribe, and both guys are closer with me than they are with each other. So that leaves me in a very nice position on this tribe, potentially the power position, and I think that where I am right now is setting me up for a nice future run.</v>
      </c>
      <c r="D17" s="4"/>
      <c r="E17" s="3" t="str">
        <f>IFERROR(__xludf.DUMMYFUNCTION("""COMPUTED_VALUE"""),"Ryan (1/1): The swap brings such anxiety, but I was very lucky that Chrissy was swapped on to my tribe, because I awarded her the Super Immunity Idol that I found on the boat Day 1, and I ensured her that she would not be the one going home that night, so"&amp;" I have an in.")</f>
        <v>Ryan (1/1): The swap brings such anxiety, but I was very lucky that Chrissy was swapped on to my tribe, because I awarded her the Super Immunity Idol that I found on the boat Day 1, and I ensured her that she would not be the one going home that night, so I have an in.</v>
      </c>
      <c r="F17" s="4"/>
      <c r="G17" s="3" t="str">
        <f>IFERROR(__xludf.DUMMYFUNCTION("""COMPUTED_VALUE"""),"Devon (1/4): Lauren has been surprising me. She came into this game talking no strategy, and now I’m seeing this other side of her, and she’s really good. She’s like as good as me. And, uh, I’m happy she’s on my side. And I think this plan is going to wor"&amp;"k. This is what Survivor is all about… this moment. You never know what can happen at rewards.")</f>
        <v>Devon (1/4): Lauren has been surprising me. She came into this game talking no strategy, and now I’m seeing this other side of her, and she’s really good. She’s like as good as me. And, uh, I’m happy she’s on my side. And I think this plan is going to work. This is what Survivor is all about… this moment. You never know what can happen at rewards.</v>
      </c>
      <c r="H17" s="4"/>
      <c r="I17" s="3" t="str">
        <f>IFERROR(__xludf.DUMMYFUNCTION("""COMPUTED_VALUE"""),"Mike (2/4): I have an idol, but I don’t want to play it, so I’m throwing names out there right now, knowing that Joe and Cole are so hated on this tribe, that they’re going to be one of the two people to go next.")</f>
        <v>Mike (2/4): I have an idol, but I don’t want to play it, so I’m throwing names out there right now, knowing that Joe and Cole are so hated on this tribe, that they’re going to be one of the two people to go next.</v>
      </c>
      <c r="J17" s="4"/>
      <c r="K17" s="3" t="str">
        <f>IFERROR(__xludf.DUMMYFUNCTION("""COMPUTED_VALUE"""),"Ashley (2/4): I don’t know what Joe’s plan is because he has to know that the more he pisses people off the more people are going to want to get rid of him. I know that’s what I’m going to be pitching at the next roundtable meeting, is that Joe needs to g"&amp;"o before Cole, because he’s just an unpleasant person to be here with, and that’s what’s going to get him sent home.")</f>
        <v>Ashley (2/4): I don’t know what Joe’s plan is because he has to know that the more he pisses people off the more people are going to want to get rid of him. I know that’s what I’m going to be pitching at the next roundtable meeting, is that Joe needs to go before Cole, because he’s just an unpleasant person to be here with, and that’s what’s going to get him sent home.</v>
      </c>
      <c r="L17" s="4"/>
      <c r="M17" s="3" t="str">
        <f>IFERROR(__xludf.DUMMYFUNCTION("""COMPUTED_VALUE"""),"Lauren (1/3): This morning, I reached into where the nails were and picked up a little piece of paper rolled up really tight. It’s a hidden clue or something, you know? I guess it’s been there since we merged, and then I was trying to make sure nobody was"&amp;" paying me any attention. My heart started beating probably 150 beats per second.")</f>
        <v>Lauren (1/3): This morning, I reached into where the nails were and picked up a little piece of paper rolled up really tight. It’s a hidden clue or something, you know? I guess it’s been there since we merged, and then I was trying to make sure nobody was paying me any attention. My heart started beating probably 150 beats per second.</v>
      </c>
      <c r="N17" s="4"/>
      <c r="O17" s="3" t="str">
        <f>IFERROR(__xludf.DUMMYFUNCTION("""COMPUTED_VALUE"""),"Joe (3/3): Ben’s playing both sides. My Healers tribe has been compromised. You know, they’re-- they’re definitely, you know, sipping on Ben’s juice right now. But if I’m feeling the heat, I have an idol, and if I use it for myself or if I use it for some"&amp;"one else at the last minute, I’ll make my final decision.")</f>
        <v>Joe (3/3): Ben’s playing both sides. My Healers tribe has been compromised. You know, they’re-- they’re definitely, you know, sipping on Ben’s juice right now. But if I’m feeling the heat, I have an idol, and if I use it for myself or if I use it for someone else at the last minute, I’ll make my final decision.</v>
      </c>
      <c r="P17" s="4"/>
      <c r="Q17" s="3"/>
      <c r="R17" s="4"/>
      <c r="S17" s="3" t="str">
        <f>IFERROR(__xludf.DUMMYFUNCTION("""COMPUTED_VALUE"""),"Cole (1/4): I think JP and Devon may have indulged a little more than their fair share. I don’t blame them. I’m gonna do the same thing. I know I’m on the bottom, so I’m gonna get back at all these people who stabbed me in the back and eat as much as I wa"&amp;"nt. There’s writing on the bottom of the plate. It said that you have an idol buried underneath your tribe flag. So I’m thinking I may be the first person to see this clue. I know I needed to find some way to hide this clue from everyone, so I decided to "&amp;"use an apron that was wrapped around the bread and cover it up and make it try to look as natural as possible.")</f>
        <v>Cole (1/4): I think JP and Devon may have indulged a little more than their fair share. I don’t blame them. I’m gonna do the same thing. I know I’m on the bottom, so I’m gonna get back at all these people who stabbed me in the back and eat as much as I want. There’s writing on the bottom of the plate. It said that you have an idol buried underneath your tribe flag. So I’m thinking I may be the first person to see this clue. I know I needed to find some way to hide this clue from everyone, so I decided to use an apron that was wrapped around the bread and cover it up and make it try to look as natural as possible.</v>
      </c>
      <c r="T17" s="4"/>
      <c r="U17" s="3"/>
      <c r="V17" s="4"/>
      <c r="W17" s="3" t="str">
        <f>IFERROR(__xludf.DUMMYFUNCTION("""COMPUTED_VALUE"""),"Jessica (1/3): This Aussie waiter, you know, he brings me a Thunder From Down Under, and I’m like, “I love your Thunder From Down Under,” and that’s not something that typically comes out of my mouth. Being a virgin, I’m just-- I try to stay pretty moral "&amp;"and holy. Aside from the joy and the excitement about the Outback steaks, the game ultimately kicks back in. So the goal going into the merge was to remain Yawa Five to the end. That’s me, Lauren, Mike, Cole and Ben, but we need to bring in at least two m"&amp;"ore people to make the majority. And I think we can get to the old Healers, Joe and Desi. So we’ll see if it works. As long as no one tries to break away from the alliance, we’ll be good.")</f>
        <v>Jessica (1/3): This Aussie waiter, you know, he brings me a Thunder From Down Under, and I’m like, “I love your Thunder From Down Under,” and that’s not something that typically comes out of my mouth. Being a virgin, I’m just-- I try to stay pretty moral and holy. Aside from the joy and the excitement about the Outback steaks, the game ultimately kicks back in. So the goal going into the merge was to remain Yawa Five to the end. That’s me, Lauren, Mike, Cole and Ben, but we need to bring in at least two more people to make the majority. And I think we can get to the old Healers, Joe and Desi. So we’ll see if it works. As long as no one tries to break away from the alliance, we’ll be good.</v>
      </c>
      <c r="X17" s="4"/>
      <c r="Y17" s="3" t="str">
        <f>IFERROR(__xludf.DUMMYFUNCTION("""COMPUTED_VALUE"""),"Ali (3/3): After the last Tribal Council, I was definitely on the outs, but I think I found my crack. I just have to make it one more vote until we merge, one or two at the most. I still can’t trust Ryan, but he definitely sees that JP is only a threat mo"&amp;"ving further. Now I need to get with Chrissy. I know that I voted for Chrissy, but the thing is, I know that Chrissy is a very smart person. And, I mean, it just doesn’t make sense to keep JP.")</f>
        <v>Ali (3/3): After the last Tribal Council, I was definitely on the outs, but I think I found my crack. I just have to make it one more vote until we merge, one or two at the most. I still can’t trust Ryan, but he definitely sees that JP is only a threat moving further. Now I need to get with Chrissy. I know that I voted for Chrissy, but the thing is, I know that Chrissy is a very smart person. And, I mean, it just doesn’t make sense to keep JP.</v>
      </c>
      <c r="Z17" s="4"/>
      <c r="AA17" s="3"/>
      <c r="AB17" s="4"/>
      <c r="AC17" s="3"/>
      <c r="AD17" s="4"/>
      <c r="AE17" s="3"/>
      <c r="AF17" s="4"/>
      <c r="AG17" s="3"/>
      <c r="AH17" s="4"/>
      <c r="AI17" s="3"/>
      <c r="AJ17" s="4"/>
    </row>
    <row r="18">
      <c r="A18" s="3" t="str">
        <f>IFERROR(__xludf.DUMMYFUNCTION("""COMPUTED_VALUE"""),"Ben (6/7): Cole came up and apologized to me, and I did my little, “Oh no, bud, we’re good. Yeah, you know?” And he’s offended me this whole time I’ve been at camp with him. But separating away from the old Yawa tribe and voting Cole could backfire on me "&amp;"later. I gotta be tactically and not emotionally. So, tactically speaking, if I have to work with Cole to get further in the game, then I will.")</f>
        <v>Ben (6/7): Cole came up and apologized to me, and I did my little, “Oh no, bud, we’re good. Yeah, you know?” And he’s offended me this whole time I’ve been at camp with him. But separating away from the old Yawa tribe and voting Cole could backfire on me later. I gotta be tactically and not emotionally. So, tactically speaking, if I have to work with Cole to get further in the game, then I will.</v>
      </c>
      <c r="B18" s="4"/>
      <c r="C18" s="3" t="str">
        <f>IFERROR(__xludf.DUMMYFUNCTION("""COMPUTED_VALUE"""),"Chrissy (2/5): This is the first time that I have a chance to meet Joe, and my goodness, I am very glad that I’ve spent all this time so far without Joe. He’s really loud and totally obnoxious.")</f>
        <v>Chrissy (2/5): This is the first time that I have a chance to meet Joe, and my goodness, I am very glad that I’ve spent all this time so far without Joe. He’s really loud and totally obnoxious.</v>
      </c>
      <c r="D18" s="4"/>
      <c r="E18" s="3" t="str">
        <f>IFERROR(__xludf.DUMMYFUNCTION("""COMPUTED_VALUE"""),"Ryan (1/3): The Reward Challenge was an absolute disaster. I lost the challenge for my tribe. But at the same time, I just have to continue to cater to my specific skillset, which is my social game, and my social game is everything. It is built upon makin"&amp;"g people laugh. And if I can help people get through the day and laugh, then it’s easier for them to crack open that coconut for me, and pick me up after I lose a challenge. Everybody has failure in the game. Everybody. You just don’t want that failure to"&amp;" be getting voted out.")</f>
        <v>Ryan (1/3): The Reward Challenge was an absolute disaster. I lost the challenge for my tribe. But at the same time, I just have to continue to cater to my specific skillset, which is my social game, and my social game is everything. It is built upon making people laugh. And if I can help people get through the day and laugh, then it’s easier for them to crack open that coconut for me, and pick me up after I lose a challenge. Everybody has failure in the game. Everybody. You just don’t want that failure to be getting voted out.</v>
      </c>
      <c r="F18" s="4"/>
      <c r="G18" s="3" t="str">
        <f>IFERROR(__xludf.DUMMYFUNCTION("""COMPUTED_VALUE"""),"Devon (2/4): I look at Chrissy and Ryan, and I see the power blinding them. I see the cluelessness in how confident they’re acting. It’s mind blowing. That needs to be changed, and myself, along with my alliance, is going to be the one to change that.")</f>
        <v>Devon (2/4): I look at Chrissy and Ryan, and I see the power blinding them. I see the cluelessness in how confident they’re acting. It’s mind blowing. That needs to be changed, and myself, along with my alliance, is going to be the one to change that.</v>
      </c>
      <c r="H18" s="4"/>
      <c r="I18" s="3" t="str">
        <f>IFERROR(__xludf.DUMMYFUNCTION("""COMPUTED_VALUE"""),"Mike (3/4): I’m safe for tonight’s Tribal Council, if I could believe Ben. But how much can I trust Ben? I can’t. Every person that I’ve trusted has betrayed my trust. So I’m not playing their game. I gotta do something to send one of these big threats ho"&amp;"me.")</f>
        <v>Mike (3/4): I’m safe for tonight’s Tribal Council, if I could believe Ben. But how much can I trust Ben? I can’t. Every person that I’ve trusted has betrayed my trust. So I’m not playing their game. I gotta do something to send one of these big threats home.</v>
      </c>
      <c r="J18" s="4"/>
      <c r="K18" s="3" t="str">
        <f>IFERROR(__xludf.DUMMYFUNCTION("""COMPUTED_VALUE"""),"Ashley (3/4): I’m pissed. Joe, he’s like a rat. You lose track of him for one second, and he’s off trying to find another idol. He’s off looking for advantages. He’s very dangerous in many ways, and I think we’re all just sick of him, and he needs to go.")</f>
        <v>Ashley (3/4): I’m pissed. Joe, he’s like a rat. You lose track of him for one second, and he’s off trying to find another idol. He’s off looking for advantages. He’s very dangerous in many ways, and I think we’re all just sick of him, and he needs to go.</v>
      </c>
      <c r="L18" s="4"/>
      <c r="M18" s="3" t="str">
        <f>IFERROR(__xludf.DUMMYFUNCTION("""COMPUTED_VALUE"""),"Lauren (2/3): (reading advantage) “Here’s how it works: when it is your turn to vote, do not write down a name. Instead secretly place this note inside the voting urn and take the blank voting parchment back with you.” The hard part is gonna be getting th"&amp;"is advantage in the urn in front of ten other people, and hopefully nobody will even know there was someone who didn’t vote. But I need to make sure no one sees me do it, because, you know, that could blow up my whole game.")</f>
        <v>Lauren (2/3): (reading advantage) “Here’s how it works: when it is your turn to vote, do not write down a name. Instead secretly place this note inside the voting urn and take the blank voting parchment back with you.” The hard part is gonna be getting this advantage in the urn in front of ten other people, and hopefully nobody will even know there was someone who didn’t vote. But I need to make sure no one sees me do it, because, you know, that could blow up my whole game.</v>
      </c>
      <c r="N18" s="4"/>
      <c r="O18" s="3" t="str">
        <f>IFERROR(__xludf.DUMMYFUNCTION("""COMPUTED_VALUE"""),"Joe (1/5): Jessica got completely blindsided by the Heroes and Hustlers. That was an amazing play. Um, as a fan, you just gotta appreciate that.")</f>
        <v>Joe (1/5): Jessica got completely blindsided by the Heroes and Hustlers. That was an amazing play. Um, as a fan, you just gotta appreciate that.</v>
      </c>
      <c r="P18" s="4"/>
      <c r="Q18" s="3"/>
      <c r="R18" s="4"/>
      <c r="S18" s="3" t="str">
        <f>IFERROR(__xludf.DUMMYFUNCTION("""COMPUTED_VALUE"""),"Cole (2/4): Chrissy and Ryan were definitely talking about the clue. There’s nothing else that they would whisper that quietly about right next to me. I could definitely beat out Chrissy and Ryan in a digging challenge, so if push comes to shove, I’m gonn"&amp;"a have the bigger push and shove there, and I don’t feel bad about going all out for the idol.")</f>
        <v>Cole (2/4): Chrissy and Ryan were definitely talking about the clue. There’s nothing else that they would whisper that quietly about right next to me. I could definitely beat out Chrissy and Ryan in a digging challenge, so if push comes to shove, I’m gonna have the bigger push and shove there, and I don’t feel bad about going all out for the idol.</v>
      </c>
      <c r="T18" s="4"/>
      <c r="U18" s="3"/>
      <c r="V18" s="4"/>
      <c r="W18" s="3" t="str">
        <f>IFERROR(__xludf.DUMMYFUNCTION("""COMPUTED_VALUE"""),"Jessica (2/3): I spoke with Desi, and I was pleased to hear that her and Joe were still working together, so now I have all of the old Healers and Lauren and Ben from Yawa, and that’s the majority. I am feeling like a queen bee at this moment.")</f>
        <v>Jessica (2/3): I spoke with Desi, and I was pleased to hear that her and Joe were still working together, so now I have all of the old Healers and Lauren and Ben from Yawa, and that’s the majority. I am feeling like a queen bee at this moment.</v>
      </c>
      <c r="X18" s="4"/>
      <c r="Y18" s="3"/>
      <c r="Z18" s="4"/>
      <c r="AA18" s="3"/>
      <c r="AB18" s="4"/>
      <c r="AC18" s="3"/>
      <c r="AD18" s="4"/>
      <c r="AE18" s="3"/>
      <c r="AF18" s="4"/>
      <c r="AG18" s="3"/>
      <c r="AH18" s="4"/>
      <c r="AI18" s="3"/>
      <c r="AJ18" s="4"/>
    </row>
    <row r="19">
      <c r="A19" s="3" t="str">
        <f>IFERROR(__xludf.DUMMYFUNCTION("""COMPUTED_VALUE"""),"Ben (7/7): Chrissy, she trusts me, so tonight am I going to have to break that with Chrissy and vote her out, or break away from the Yawa Five and get a Healer out? I’m sitting in the middle, and having to choose a side, this is the worst thing you can do"&amp;" in a million dollar game. But one thing is for certain, tonight is going to be battle lines drawn, alliances aligned. You know, war is not a pretty thing, and it’s not going to be pretty tonight either, because we’re going to war tonight.")</f>
        <v>Ben (7/7): Chrissy, she trusts me, so tonight am I going to have to break that with Chrissy and vote her out, or break away from the Yawa Five and get a Healer out? I’m sitting in the middle, and having to choose a side, this is the worst thing you can do in a million dollar game. But one thing is for certain, tonight is going to be battle lines drawn, alliances aligned. You know, war is not a pretty thing, and it’s not going to be pretty tonight either, because we’re going to war tonight.</v>
      </c>
      <c r="B19" s="4"/>
      <c r="C19" s="3" t="str">
        <f>IFERROR(__xludf.DUMMYFUNCTION("""COMPUTED_VALUE"""),"Chrissy (3/5): So Joe tells us there was an idol that was played. The question is, does Joe have a second idol that he dug up at Levu?")</f>
        <v>Chrissy (3/5): So Joe tells us there was an idol that was played. The question is, does Joe have a second idol that he dug up at Levu?</v>
      </c>
      <c r="D19" s="4"/>
      <c r="E19" s="3" t="str">
        <f>IFERROR(__xludf.DUMMYFUNCTION("""COMPUTED_VALUE"""),"Ryan (2/3): The good news is, I continue to be in positions where people want to work with me. But unfortunately, my two closest alliance members, Chrissy and Ali, would never work with each other. So I’m in the middle and I need to tread very lightly not"&amp;" to mess this up.")</f>
        <v>Ryan (2/3): The good news is, I continue to be in positions where people want to work with me. But unfortunately, my two closest alliance members, Chrissy and Ali, would never work with each other. So I’m in the middle and I need to tread very lightly not to mess this up.</v>
      </c>
      <c r="F19" s="4"/>
      <c r="G19" s="3" t="str">
        <f>IFERROR(__xludf.DUMMYFUNCTION("""COMPUTED_VALUE"""),"Devon (3/4): It’s going down tonight, but moving forward, we need to maintain control after the biggest blindside yet. And so, I’ve come up with a plan to do it very subtly.")</f>
        <v>Devon (3/4): It’s going down tonight, but moving forward, we need to maintain control after the biggest blindside yet. And so, I’ve come up with a plan to do it very subtly.</v>
      </c>
      <c r="H19" s="4"/>
      <c r="I19" s="3" t="str">
        <f>IFERROR(__xludf.DUMMYFUNCTION("""COMPUTED_VALUE"""),"Mike (4/4): The Hustlers and Heroes’ mentality are just playing for the next Tribal Council, and it’s stupid. So because of that, I’m going to make the world implode by playing my idol. Eeny-meeny-miny-moe, who am I going to give it to? It might be high d"&amp;"rama tonight. It’s go big or go home time.")</f>
        <v>Mike (4/4): The Hustlers and Heroes’ mentality are just playing for the next Tribal Council, and it’s stupid. So because of that, I’m going to make the world implode by playing my idol. Eeny-meeny-miny-moe, who am I going to give it to? It might be high drama tonight. It’s go big or go home time.</v>
      </c>
      <c r="J19" s="4"/>
      <c r="K19" s="3" t="str">
        <f>IFERROR(__xludf.DUMMYFUNCTION("""COMPUTED_VALUE"""),"Ashley (4/4): Ben told me to vote Cole because he’s a huge physical threat. I’m getting super annoyed. I don’t need to be told what to do right now. I’m going to do everything I can to convince people to vote Joe because I can’t be the only one weighing t"&amp;"hese options in my head right now.")</f>
        <v>Ashley (4/4): Ben told me to vote Cole because he’s a huge physical threat. I’m getting super annoyed. I don’t need to be told what to do right now. I’m going to do everything I can to convince people to vote Joe because I can’t be the only one weighing these options in my head right now.</v>
      </c>
      <c r="L19" s="4"/>
      <c r="M19" s="3" t="str">
        <f>IFERROR(__xludf.DUMMYFUNCTION("""COMPUTED_VALUE"""),"Lauren (3/3): I decided to tell Ben about the secret advantage, because if I play it and don’t vote, then it would be three votes Joe, three Desi, and the Healers could use their four votes to vote out one of us. I’m solid with Ben, however, I’m playing t"&amp;"his game for myself and for my daughter, and having that extra vote it could get me to the final three, so I’ve got to make a big decision.")</f>
        <v>Lauren (3/3): I decided to tell Ben about the secret advantage, because if I play it and don’t vote, then it would be three votes Joe, three Desi, and the Healers could use their four votes to vote out one of us. I’m solid with Ben, however, I’m playing this game for myself and for my daughter, and having that extra vote it could get me to the final three, so I’ve got to make a big decision.</v>
      </c>
      <c r="N19" s="4"/>
      <c r="O19" s="3" t="str">
        <f>IFERROR(__xludf.DUMMYFUNCTION("""COMPUTED_VALUE"""),"Joe (2/5): Right now, I do have a target on my back, so I need to make adjustments to my game, and this is a great opportunity to establish better relationships and stronger alliances.")</f>
        <v>Joe (2/5): Right now, I do have a target on my back, so I need to make adjustments to my game, and this is a great opportunity to establish better relationships and stronger alliances.</v>
      </c>
      <c r="P19" s="4"/>
      <c r="Q19" s="3"/>
      <c r="R19" s="4"/>
      <c r="S19" s="3" t="str">
        <f>IFERROR(__xludf.DUMMYFUNCTION("""COMPUTED_VALUE"""),"Cole (3/4): It’s a complete disaster at this point. Everyone thinks I have an idol, but I don’t have an idol. I feel like I’m in big trouble, so bluffing that I have the idol is the only move that I have left at this point unless I can go win immunity. Th"&amp;"at would be a game changer for me.")</f>
        <v>Cole (3/4): It’s a complete disaster at this point. Everyone thinks I have an idol, but I don’t have an idol. I feel like I’m in big trouble, so bluffing that I have the idol is the only move that I have left at this point unless I can go win immunity. That would be a game changer for me.</v>
      </c>
      <c r="T19" s="4"/>
      <c r="U19" s="3"/>
      <c r="V19" s="4"/>
      <c r="W19" s="3" t="str">
        <f>IFERROR(__xludf.DUMMYFUNCTION("""COMPUTED_VALUE"""),"Jessica (3/3): Cole has made some big mistakes, especially with food. He just doesn’t think… and he goes off by himself, he doesn’t talk to the group, he eats food alone. You can’t do that in Survivor. But Cole is my number one, and I just feel a connecti"&amp;"on with him. We have built a great thing together, and I need him here. So I think it’s time for another chat.")</f>
        <v>Jessica (3/3): Cole has made some big mistakes, especially with food. He just doesn’t think… and he goes off by himself, he doesn’t talk to the group, he eats food alone. You can’t do that in Survivor. But Cole is my number one, and I just feel a connection with him. We have built a great thing together, and I need him here. So I think it’s time for another chat.</v>
      </c>
      <c r="X19" s="4"/>
      <c r="Y19" s="3"/>
      <c r="Z19" s="4"/>
      <c r="AA19" s="3"/>
      <c r="AB19" s="4"/>
      <c r="AC19" s="3"/>
      <c r="AD19" s="4"/>
      <c r="AE19" s="3"/>
      <c r="AF19" s="4"/>
      <c r="AG19" s="3"/>
      <c r="AH19" s="4"/>
      <c r="AI19" s="3"/>
      <c r="AJ19" s="4"/>
    </row>
    <row r="20">
      <c r="A20" s="3" t="str">
        <f>IFERROR(__xludf.DUMMYFUNCTION("""COMPUTED_VALUE"""),"Ben (1/8): Lauren and I put a plan in play, and executed it, and got our target out. So, it was, uh, it was a good feeling. If I can keep the reins on this Hero-Hustler group and get us to a seven, I will, but I’m worried about the individual part, becaus"&amp;"e an individual can mess this whole thing up.")</f>
        <v>Ben (1/8): Lauren and I put a plan in play, and executed it, and got our target out. So, it was, uh, it was a good feeling. If I can keep the reins on this Hero-Hustler group and get us to a seven, I will, but I’m worried about the individual part, because an individual can mess this whole thing up.</v>
      </c>
      <c r="B20" s="4"/>
      <c r="C20" s="3" t="str">
        <f>IFERROR(__xludf.DUMMYFUNCTION("""COMPUTED_VALUE"""),"Chrissy (4/5): Right now the discussion is whether to send home Joe or Cole. The tricky part is we don’t know if either of them has an idol.")</f>
        <v>Chrissy (4/5): Right now the discussion is whether to send home Joe or Cole. The tricky part is we don’t know if either of them has an idol.</v>
      </c>
      <c r="D20" s="4"/>
      <c r="E20" s="3" t="str">
        <f>IFERROR(__xludf.DUMMYFUNCTION("""COMPUTED_VALUE"""),"Ryan (3/3): I am in the swing vote position. I seemingly have the choice tonight on who to send home. Me and Chrissy are so tight because that first day I went to her with the advantage. On the other hand, Ali has only played the game with one person, and"&amp;" that person is me. Whoever I go with, there’s going to be one person who is going to hate me. This is a huge decision, but I’m here to try and win this game, to build the best social game I can, and unfortunately I’m breaking that social bond with somebo"&amp;"dy tonight, but I still think it best advances my game.")</f>
        <v>Ryan (3/3): I am in the swing vote position. I seemingly have the choice tonight on who to send home. Me and Chrissy are so tight because that first day I went to her with the advantage. On the other hand, Ali has only played the game with one person, and that person is me. Whoever I go with, there’s going to be one person who is going to hate me. This is a huge decision, but I’m here to try and win this game, to build the best social game I can, and unfortunately I’m breaking that social bond with somebody tonight, but I still think it best advances my game.</v>
      </c>
      <c r="F20" s="4"/>
      <c r="G20" s="3" t="str">
        <f>IFERROR(__xludf.DUMMYFUNCTION("""COMPUTED_VALUE"""),"Devon (4/4): Ben’s with us, yet he’s going to pretend like he’s not with us. So after Tribal Council, Chrissy, Ryan or JP, whoever is left, will come running to him. They’re in for a rude awakening, and it’s going to be classic to see the looks on their f"&amp;"aces. I mean, this is what Survivor is all about. But Ben’s voting with them, we need Mike and Joe to vote with us to just keep numbers.")</f>
        <v>Devon (4/4): Ben’s with us, yet he’s going to pretend like he’s not with us. So after Tribal Council, Chrissy, Ryan or JP, whoever is left, will come running to him. They’re in for a rude awakening, and it’s going to be classic to see the looks on their faces. I mean, this is what Survivor is all about. But Ben’s voting with them, we need Mike and Joe to vote with us to just keep numbers.</v>
      </c>
      <c r="H20" s="4"/>
      <c r="I20" s="3" t="str">
        <f>IFERROR(__xludf.DUMMYFUNCTION("""COMPUTED_VALUE"""),"Mike (1/4): I had to play my idol for two reasons. One, because I’m not going to be that idiot that goes home with an idol in his pocket. But I also knew that there was a chance that they might write Joe instead of me, and I need him with me. So I had to "&amp;"make sure that they were going to write my name. And now my vote comes along with another vote, so we’re a bloc of two, versus Cole staying here, I’m still just a bloc of one.")</f>
        <v>Mike (1/4): I had to play my idol for two reasons. One, because I’m not going to be that idiot that goes home with an idol in his pocket. But I also knew that there was a chance that they might write Joe instead of me, and I need him with me. So I had to make sure that they were going to write my name. And now my vote comes along with another vote, so we’re a bloc of two, versus Cole staying here, I’m still just a bloc of one.</v>
      </c>
      <c r="J20" s="4"/>
      <c r="K20" s="3" t="str">
        <f>IFERROR(__xludf.DUMMYFUNCTION("""COMPUTED_VALUE"""),"Ashley (1/2): Lauren’s plan to break from the seven early is an awesome idea. And if I want to be in on this stuff and really be the one making decisions and not just being told what to do, then I need to step up the aggression. I need to step up my gamep"&amp;"lay.")</f>
        <v>Ashley (1/2): Lauren’s plan to break from the seven early is an awesome idea. And if I want to be in on this stuff and really be the one making decisions and not just being told what to do, then I need to step up the aggression. I need to step up my gameplay.</v>
      </c>
      <c r="L20" s="4"/>
      <c r="M20" s="3" t="str">
        <f>IFERROR(__xludf.DUMMYFUNCTION("""COMPUTED_VALUE"""),"Lauren (1/2): I had the secret advantage and I played it and I think I played it very well. Nobody caught on to it. I got away with it. My secret advantage is in play, um, which is super exciting for me because now I have two votes.")</f>
        <v>Lauren (1/2): I had the secret advantage and I played it and I think I played it very well. Nobody caught on to it. I got away with it. My secret advantage is in play, um, which is super exciting for me because now I have two votes.</v>
      </c>
      <c r="N20" s="4"/>
      <c r="O20" s="3" t="str">
        <f>IFERROR(__xludf.DUMMYFUNCTION("""COMPUTED_VALUE"""),"Joe (3/5): I put myself last ‘cause I just didn’t want an additional target on my back, and right now, who has the power is the Hustlers. I have a decent relationship with Devon, so I gave him first dibs on eating. I feel that if I continue, you know, dev"&amp;"eloping a relationship with-with Devon, that’s gonna benefit me, definitely in the long run.")</f>
        <v>Joe (3/5): I put myself last ‘cause I just didn’t want an additional target on my back, and right now, who has the power is the Hustlers. I have a decent relationship with Devon, so I gave him first dibs on eating. I feel that if I continue, you know, developing a relationship with-with Devon, that’s gonna benefit me, definitely in the long run.</v>
      </c>
      <c r="P20" s="4"/>
      <c r="Q20" s="3"/>
      <c r="R20" s="4"/>
      <c r="S20" s="3" t="str">
        <f>IFERROR(__xludf.DUMMYFUNCTION("""COMPUTED_VALUE"""),"Cole (4/4): The Immunity Challenge was the bomb. I came out on top. I have new life. I am so stoked to be here again. I was getting pretty bummed out. I was thinking I was leaving tonight, so to win that challenge put me on top of the world. However, I de"&amp;"finitely feel like the Healers are a sinking ship at this point, and if we don’t do something soon, we’re going to be in a bad, bad place.")</f>
        <v>Cole (4/4): The Immunity Challenge was the bomb. I came out on top. I have new life. I am so stoked to be here again. I was getting pretty bummed out. I was thinking I was leaving tonight, so to win that challenge put me on top of the world. However, I definitely feel like the Healers are a sinking ship at this point, and if we don’t do something soon, we’re going to be in a bad, bad place.</v>
      </c>
      <c r="T20" s="4"/>
      <c r="U20" s="3"/>
      <c r="V20" s="4"/>
      <c r="W20" s="3"/>
      <c r="X20" s="4"/>
      <c r="Y20" s="3"/>
      <c r="Z20" s="4"/>
      <c r="AA20" s="3"/>
      <c r="AB20" s="4"/>
      <c r="AC20" s="3"/>
      <c r="AD20" s="4"/>
      <c r="AE20" s="3"/>
      <c r="AF20" s="4"/>
      <c r="AG20" s="3"/>
      <c r="AH20" s="4"/>
      <c r="AI20" s="3"/>
      <c r="AJ20" s="4"/>
    </row>
    <row r="21">
      <c r="A21" s="3" t="str">
        <f>IFERROR(__xludf.DUMMYFUNCTION("""COMPUTED_VALUE"""),"Ben (2/8): Cole’s digging his own grave at this point. You don’t want your enemies to know you have the idol, and he blatantly went out there running and just started digging.")</f>
        <v>Ben (2/8): Cole’s digging his own grave at this point. You don’t want your enemies to know you have the idol, and he blatantly went out there running and just started digging.</v>
      </c>
      <c r="B21" s="4"/>
      <c r="C21" s="3" t="str">
        <f>IFERROR(__xludf.DUMMYFUNCTION("""COMPUTED_VALUE"""),"Chrissy (5/5): I would be agreeable to voting Jessica out, because we think that Joe might have an idol or give an idol to Cole, and I think it’s unlikely that Jessica has a Hidden Immunity Idol. Plus Jessica and Cole have gotten very tight, and we want t"&amp;"o split them up. I’ve been applying to this show for 16 years, so I’m a student of this game enough to know that Tribal is live and people do change their votes. I just hope that I’m on the right side of it tonight.")</f>
        <v>Chrissy (5/5): I would be agreeable to voting Jessica out, because we think that Joe might have an idol or give an idol to Cole, and I think it’s unlikely that Jessica has a Hidden Immunity Idol. Plus Jessica and Cole have gotten very tight, and we want to split them up. I’ve been applying to this show for 16 years, so I’m a student of this game enough to know that Tribal is live and people do change their votes. I just hope that I’m on the right side of it tonight.</v>
      </c>
      <c r="D21" s="4"/>
      <c r="E21" s="3" t="str">
        <f>IFERROR(__xludf.DUMMYFUNCTION("""COMPUTED_VALUE"""),"Ryan (1/5): So Ali rails into me, and, um, it was a really bad look for her. I was hoping I could still work with Ali at this point. Unfortunately, Ali is infuriated with me because I didn’t tell her, and it stinks because I can’t have enemies in this gam"&amp;"e. So she may have to go.")</f>
        <v>Ryan (1/5): So Ali rails into me, and, um, it was a really bad look for her. I was hoping I could still work with Ali at this point. Unfortunately, Ali is infuriated with me because I didn’t tell her, and it stinks because I can’t have enemies in this game. So she may have to go.</v>
      </c>
      <c r="F21" s="4"/>
      <c r="G21" s="3" t="str">
        <f>IFERROR(__xludf.DUMMYFUNCTION("""COMPUTED_VALUE"""),"Devon (1/9): Ever since Ryan lied to me about him and I being the only ones who knew about the idol, that lie caused me to no longer trust him anymore.")</f>
        <v>Devon (1/9): Ever since Ryan lied to me about him and I being the only ones who knew about the idol, that lie caused me to no longer trust him anymore.</v>
      </c>
      <c r="H21" s="4"/>
      <c r="I21" s="3" t="str">
        <f>IFERROR(__xludf.DUMMYFUNCTION("""COMPUTED_VALUE"""),"Mike (2/4): It appears that I might have put a target on my back after this Tribal Council, but the reality is I already had a target on my back. I needed to start playing my game, and my game is I’m going to convince you seven why you need to crack. Ever"&amp;"ybody thinks I’m that crazy doctor, but I’m here to win this game. I’m not here to make it to nine or to eight or to seven. The seven have to break up at some point, and now is going to be the time to act. And so, yes, it might appear that I’m on the bott"&amp;"om right now, but stay tuned. I think it’s about to get really good.")</f>
        <v>Mike (2/4): It appears that I might have put a target on my back after this Tribal Council, but the reality is I already had a target on my back. I needed to start playing my game, and my game is I’m going to convince you seven why you need to crack. Everybody thinks I’m that crazy doctor, but I’m here to win this game. I’m not here to make it to nine or to eight or to seven. The seven have to break up at some point, and now is going to be the time to act. And so, yes, it might appear that I’m on the bottom right now, but stay tuned. I think it’s about to get really good.</v>
      </c>
      <c r="J21" s="4"/>
      <c r="K21" s="3" t="str">
        <f>IFERROR(__xludf.DUMMYFUNCTION("""COMPUTED_VALUE"""),"Ashley (2/2): JP, Chrissy and Ryan didn’t win, and that just works perfectly for our plan. I’m like a giddy little kid about this vote tonight. Now it’s just time to pull the trigger and make it happen.")</f>
        <v>Ashley (2/2): JP, Chrissy and Ryan didn’t win, and that just works perfectly for our plan. I’m like a giddy little kid about this vote tonight. Now it’s just time to pull the trigger and make it happen.</v>
      </c>
      <c r="L21" s="4"/>
      <c r="M21" s="3" t="str">
        <f>IFERROR(__xludf.DUMMYFUNCTION("""COMPUTED_VALUE"""),"Lauren (2/2): At this point right now the only person that knows about the secret advantage is Ben. And so far, he’s not let me down, and I’ve not let him down, and keeping him involved in it keeps us as two together.")</f>
        <v>Lauren (2/2): At this point right now the only person that knows about the secret advantage is Ben. And so far, he’s not let me down, and I’ve not let him down, and keeping him involved in it keeps us as two together.</v>
      </c>
      <c r="N21" s="4"/>
      <c r="O21" s="3" t="str">
        <f>IFERROR(__xludf.DUMMYFUNCTION("""COMPUTED_VALUE"""),"Joe (4/5): With Cole off the chopping block, they’re probably gonna try to vote me out, but I still have angles to play, because at this point it’s four Healers, four Heroes, and it’s a matter of who can sway the Hustlers.")</f>
        <v>Joe (4/5): With Cole off the chopping block, they’re probably gonna try to vote me out, but I still have angles to play, because at this point it’s four Healers, four Heroes, and it’s a matter of who can sway the Hustlers.</v>
      </c>
      <c r="P21" s="4"/>
      <c r="Q21" s="3"/>
      <c r="R21" s="4"/>
      <c r="S21" s="3" t="str">
        <f>IFERROR(__xludf.DUMMYFUNCTION("""COMPUTED_VALUE"""),"Cole (1/2): I was so pumped to win this reward, because I’m going to be getting some more food, and with immunity right around the corner, I’m going to need as much energy as I can just to keep this winning streak going. I have only lost one challenge my "&amp;"entire Survivor career so far, and now with a full belly, I have a better chance than most to win the next immunity.")</f>
        <v>Cole (1/2): I was so pumped to win this reward, because I’m going to be getting some more food, and with immunity right around the corner, I’m going to need as much energy as I can just to keep this winning streak going. I have only lost one challenge my entire Survivor career so far, and now with a full belly, I have a better chance than most to win the next immunity.</v>
      </c>
      <c r="T21" s="4"/>
      <c r="U21" s="3"/>
      <c r="V21" s="4"/>
      <c r="W21" s="3"/>
      <c r="X21" s="4"/>
      <c r="Y21" s="3"/>
      <c r="Z21" s="4"/>
      <c r="AA21" s="3"/>
      <c r="AB21" s="4"/>
      <c r="AC21" s="3"/>
      <c r="AD21" s="4"/>
      <c r="AE21" s="3"/>
      <c r="AF21" s="4"/>
      <c r="AG21" s="3"/>
      <c r="AH21" s="4"/>
      <c r="AI21" s="3"/>
      <c r="AJ21" s="4"/>
    </row>
    <row r="22">
      <c r="A22" s="3" t="str">
        <f>IFERROR(__xludf.DUMMYFUNCTION("""COMPUTED_VALUE"""),"Ben (3/8): I don’t like Cole. He’s rubbed me the wrong way, and if Cole’s got the idol, everybody needs to know, because he’s one of the main targets. I don’t care, I’ll blow his game out.")</f>
        <v>Ben (3/8): I don’t like Cole. He’s rubbed me the wrong way, and if Cole’s got the idol, everybody needs to know, because he’s one of the main targets. I don’t care, I’ll blow his game out.</v>
      </c>
      <c r="B22" s="4"/>
      <c r="C22" s="3" t="str">
        <f>IFERROR(__xludf.DUMMYFUNCTION("""COMPUTED_VALUE"""),"Chrissy (1/3): I’m a student of this game enough to know that there is generally a clue to be found at a reward. So I begin to look at the bottom of the salad bowl, unwrap the extra silverware. Kind of looked around, looked at the trees around me… didn’t "&amp;"see a clue, so I continued to eat.")</f>
        <v>Chrissy (1/3): I’m a student of this game enough to know that there is generally a clue to be found at a reward. So I begin to look at the bottom of the salad bowl, unwrap the extra silverware. Kind of looked around, looked at the trees around me… didn’t see a clue, so I continued to eat.</v>
      </c>
      <c r="D22" s="4"/>
      <c r="E22" s="3" t="str">
        <f>IFERROR(__xludf.DUMMYFUNCTION("""COMPUTED_VALUE"""),"Ryan (2/5): JP is a tank in these challenges. I guess being a firefighter, he has that strength to him, but he is very athletic. And the merge is going to happen very soon. And the physical part of the game is a very big aspect, and that raises the threat"&amp;" level of JP. And he’s also somebody who is tough to read because he doesn’t talk much strategy at all. JP likes talking about chicks and bars and stuff that I don’t know anything about. He really just has no clue what’s going on in this game.")</f>
        <v>Ryan (2/5): JP is a tank in these challenges. I guess being a firefighter, he has that strength to him, but he is very athletic. And the merge is going to happen very soon. And the physical part of the game is a very big aspect, and that raises the threat level of JP. And he’s also somebody who is tough to read because he doesn’t talk much strategy at all. JP likes talking about chicks and bars and stuff that I don’t know anything about. He really just has no clue what’s going on in this game.</v>
      </c>
      <c r="F22" s="4"/>
      <c r="G22" s="3" t="str">
        <f>IFERROR(__xludf.DUMMYFUNCTION("""COMPUTED_VALUE"""),"Devon (2/9): And we had an alliance since Day 1, but it is a selfish game in the end, and I have my own plan to get me to win that million, and he’s no longer a part of it.")</f>
        <v>Devon (2/9): And we had an alliance since Day 1, but it is a selfish game in the end, and I have my own plan to get me to win that million, and he’s no longer a part of it.</v>
      </c>
      <c r="H22" s="4"/>
      <c r="I22" s="3" t="str">
        <f>IFERROR(__xludf.DUMMYFUNCTION("""COMPUTED_VALUE"""),"Mike (3/4): I am mad. The Reward Challenge was mine to win, and I lost it. It sucks. And now I’m stuck on the beach with Chrissy, Ryan, and JP, who are literally just blinded by the seven. They want to just play this comfortable game, “Let’s get Joe and M"&amp;"ike out.” So, like, it’s a day for Joe and I to stir things up, and bust some more jokes. We’re like Siskel &amp; Ebert.")</f>
        <v>Mike (3/4): I am mad. The Reward Challenge was mine to win, and I lost it. It sucks. And now I’m stuck on the beach with Chrissy, Ryan, and JP, who are literally just blinded by the seven. They want to just play this comfortable game, “Let’s get Joe and Mike out.” So, like, it’s a day for Joe and I to stir things up, and bust some more jokes. We’re like Siskel &amp; Ebert.</v>
      </c>
      <c r="J22" s="4"/>
      <c r="K22" s="3" t="str">
        <f>IFERROR(__xludf.DUMMYFUNCTION("""COMPUTED_VALUE"""),"Ashley (1/3): Ben is still putting on his Academy Award performance as a very disappointed King Arthur, and he sells it like I’ve never seen a story sold. It’s awesome. But he’s playing a really good game, and that’s pretty scary.")</f>
        <v>Ashley (1/3): Ben is still putting on his Academy Award performance as a very disappointed King Arthur, and he sells it like I’ve never seen a story sold. It’s awesome. But he’s playing a really good game, and that’s pretty scary.</v>
      </c>
      <c r="L22" s="4"/>
      <c r="M22" s="3" t="str">
        <f>IFERROR(__xludf.DUMMYFUNCTION("""COMPUTED_VALUE"""),"Lauren (1/6): Ryan’s wrong. I picked those people for strategic reasons. This reward would be a good opportunity to change the future of my game tremendously. They do think that they’re a strong group of seven, and it’s not a strong group of seven. It’s g"&amp;"etting ready to blow up.")</f>
        <v>Lauren (1/6): Ryan’s wrong. I picked those people for strategic reasons. This reward would be a good opportunity to change the future of my game tremendously. They do think that they’re a strong group of seven, and it’s not a strong group of seven. It’s getting ready to blow up.</v>
      </c>
      <c r="N22" s="4"/>
      <c r="O22" s="3" t="str">
        <f>IFERROR(__xludf.DUMMYFUNCTION("""COMPUTED_VALUE"""),"Joe (5/5): Ben came up to me real cocky and confident. I didn’t like it. So I’m thinking he’s always saying, “I’m a marine,” you know, this and that, you know, so I told him, I said, you know, “You’re going around swearing on your marine,” and he’s like, "&amp;"“I have never done that.” Maybe he didn’t directly say, “I swear on my marines,” but it doesn’t really matter. I know I’m in trouble, so I got to do what I can to try to blow up his game.")</f>
        <v>Joe (5/5): Ben came up to me real cocky and confident. I didn’t like it. So I’m thinking he’s always saying, “I’m a marine,” you know, this and that, you know, so I told him, I said, you know, “You’re going around swearing on your marine,” and he’s like, “I have never done that.” Maybe he didn’t directly say, “I swear on my marines,” but it doesn’t really matter. I know I’m in trouble, so I got to do what I can to try to blow up his game.</v>
      </c>
      <c r="P22" s="4"/>
      <c r="Q22" s="3"/>
      <c r="R22" s="4"/>
      <c r="S22" s="3" t="str">
        <f>IFERROR(__xludf.DUMMYFUNCTION("""COMPUTED_VALUE"""),"Cole (2/2): It’s disappointing because I know that I had my chance to save myself today in the challenge, and I already have a big target on my back, but they don’t like Joe, so hopefully they’ll all take Joe out.")</f>
        <v>Cole (2/2): It’s disappointing because I know that I had my chance to save myself today in the challenge, and I already have a big target on my back, but they don’t like Joe, so hopefully they’ll all take Joe out.</v>
      </c>
      <c r="T22" s="4"/>
      <c r="U22" s="3"/>
      <c r="V22" s="4"/>
      <c r="W22" s="3"/>
      <c r="X22" s="4"/>
      <c r="Y22" s="3"/>
      <c r="Z22" s="4"/>
      <c r="AA22" s="3"/>
      <c r="AB22" s="4"/>
      <c r="AC22" s="3"/>
      <c r="AD22" s="4"/>
      <c r="AE22" s="3"/>
      <c r="AF22" s="4"/>
      <c r="AG22" s="3"/>
      <c r="AH22" s="4"/>
      <c r="AI22" s="3"/>
      <c r="AJ22" s="4"/>
    </row>
    <row r="23">
      <c r="A23" s="3" t="str">
        <f>IFERROR(__xludf.DUMMYFUNCTION("""COMPUTED_VALUE"""),"Ben (4/8): Cole winning immunity changes everything, so the plan right now is to split the vote between Joe and Desi. Dude, and the fact that he’s already found and played two idols. Joe is a gamer, and the longer Joe stays in the game, the more chance he"&amp;" has to find another one. And Desi, she’s physically strong, she’s mentally strong and she can compete with the best of us.")</f>
        <v>Ben (4/8): Cole winning immunity changes everything, so the plan right now is to split the vote between Joe and Desi. Dude, and the fact that he’s already found and played two idols. Joe is a gamer, and the longer Joe stays in the game, the more chance he has to find another one. And Desi, she’s physically strong, she’s mentally strong and she can compete with the best of us.</v>
      </c>
      <c r="B23" s="4"/>
      <c r="C23" s="3" t="str">
        <f>IFERROR(__xludf.DUMMYFUNCTION("""COMPUTED_VALUE"""),"Chrissy (2/3): I actually think that I am the first one to see this clue, and I’m hoping that Ryan will also find the clue.")</f>
        <v>Chrissy (2/3): I actually think that I am the first one to see this clue, and I’m hoping that Ryan will also find the clue.</v>
      </c>
      <c r="D23" s="4"/>
      <c r="E23" s="3" t="str">
        <f>IFERROR(__xludf.DUMMYFUNCTION("""COMPUTED_VALUE"""),"Ryan (3/5): JP doesn’t understand that this is a social game. And it’s amazing that he’s still here. So if we go to Tribal Council, maybe taking out a big, physical threat right before the merge should be priority number one.")</f>
        <v>Ryan (3/5): JP doesn’t understand that this is a social game. And it’s amazing that he’s still here. So if we go to Tribal Council, maybe taking out a big, physical threat right before the merge should be priority number one.</v>
      </c>
      <c r="F23" s="4"/>
      <c r="G23" s="3" t="str">
        <f>IFERROR(__xludf.DUMMYFUNCTION("""COMPUTED_VALUE"""),"Devon (3/9): I grew up watching Survivor, but you don’t realize how mentally straining it is, and my whole game up until this point has been very cloudy, but now everything is becoming much more clear.")</f>
        <v>Devon (3/9): I grew up watching Survivor, but you don’t realize how mentally straining it is, and my whole game up until this point has been very cloudy, but now everything is becoming much more clear.</v>
      </c>
      <c r="H23" s="4"/>
      <c r="I23" s="3" t="str">
        <f>IFERROR(__xludf.DUMMYFUNCTION("""COMPUTED_VALUE"""),"Mike (4/4): Oh, my gosh, it’s happening. The seven have split, as I knew they would. All of a sudden, the court jester has become Merlin and I’m gonna make them disappear one by one.")</f>
        <v>Mike (4/4): Oh, my gosh, it’s happening. The seven have split, as I knew they would. All of a sudden, the court jester has become Merlin and I’m gonna make them disappear one by one.</v>
      </c>
      <c r="J23" s="4"/>
      <c r="K23" s="3" t="str">
        <f>IFERROR(__xludf.DUMMYFUNCTION("""COMPUTED_VALUE"""),"Ashley (2/3): I’m feeling like this game just upped, like, to a whole another level for me. Coming into the merge, I definitely took a backseat in my own game, but my gameplay has really evolved, and I feel like I’m finally playing Survivor. Making that b"&amp;"ig move set the pace for some more big moves down the road. I honestly feel like this is my game to lose.")</f>
        <v>Ashley (2/3): I’m feeling like this game just upped, like, to a whole another level for me. Coming into the merge, I definitely took a backseat in my own game, but my gameplay has really evolved, and I feel like I’m finally playing Survivor. Making that big move set the pace for some more big moves down the road. I honestly feel like this is my game to lose.</v>
      </c>
      <c r="L23" s="4"/>
      <c r="M23" s="3" t="str">
        <f>IFERROR(__xludf.DUMMYFUNCTION("""COMPUTED_VALUE"""),"Lauren (2/6): It didn’t take me two seconds to eat that cheeseburger. You know, I dropped mustard on my pants and I said, “Oh, God, there’s mustard,” and I’m thinking, “I ain’t had a bath in twenty-something days. What’s mustard going to hurt now, you kno"&amp;"w?” The whole time I’m thinking let everybody eat, feel good, and then we can start talking serious business.")</f>
        <v>Lauren (2/6): It didn’t take me two seconds to eat that cheeseburger. You know, I dropped mustard on my pants and I said, “Oh, God, there’s mustard,” and I’m thinking, “I ain’t had a bath in twenty-something days. What’s mustard going to hurt now, you know?” The whole time I’m thinking let everybody eat, feel good, and then we can start talking serious business.</v>
      </c>
      <c r="N23" s="4"/>
      <c r="O23" s="3" t="str">
        <f>IFERROR(__xludf.DUMMYFUNCTION("""COMPUTED_VALUE"""),"Joe (1/3): It’s good to have a good meal and, you know, just to get the extra energy and have an edge when it comes to individual challenges. But, actually, this reward gives me a window of opportunity to make moves and completely change the game.")</f>
        <v>Joe (1/3): It’s good to have a good meal and, you know, just to get the extra energy and have an edge when it comes to individual challenges. But, actually, this reward gives me a window of opportunity to make moves and completely change the game.</v>
      </c>
      <c r="P23" s="4"/>
      <c r="Q23" s="3"/>
      <c r="R23" s="4"/>
      <c r="S23" s="3"/>
      <c r="T23" s="4"/>
      <c r="U23" s="3"/>
      <c r="V23" s="4"/>
      <c r="W23" s="3"/>
      <c r="X23" s="4"/>
      <c r="Y23" s="3"/>
      <c r="Z23" s="4"/>
      <c r="AA23" s="3"/>
      <c r="AB23" s="4"/>
      <c r="AC23" s="3"/>
      <c r="AD23" s="4"/>
      <c r="AE23" s="3"/>
      <c r="AF23" s="4"/>
      <c r="AG23" s="3"/>
      <c r="AH23" s="4"/>
      <c r="AI23" s="3"/>
      <c r="AJ23" s="4"/>
    </row>
    <row r="24">
      <c r="A24" s="3" t="str">
        <f>IFERROR(__xludf.DUMMYFUNCTION("""COMPUTED_VALUE"""),"Ben (5/8): Just like I thought, Joe is trying to put a target on my back. You know, I just really don’t like that guy.")</f>
        <v>Ben (5/8): Just like I thought, Joe is trying to put a target on my back. You know, I just really don’t like that guy.</v>
      </c>
      <c r="B24" s="4"/>
      <c r="C24" s="3" t="str">
        <f>IFERROR(__xludf.DUMMYFUNCTION("""COMPUTED_VALUE"""),"Chrissy (3/3): It totally sucks that Cole won individual immunity, but we still have three other Healers to choose from, so the Hustlers and the Heroes just need to figure out which one of those we’d like to see go next.")</f>
        <v>Chrissy (3/3): It totally sucks that Cole won individual immunity, but we still have three other Healers to choose from, so the Hustlers and the Heroes just need to figure out which one of those we’d like to see go next.</v>
      </c>
      <c r="D24" s="4"/>
      <c r="E24" s="3" t="str">
        <f>IFERROR(__xludf.DUMMYFUNCTION("""COMPUTED_VALUE"""),"Ryan (4/5): Ali is the obvious next target, but JP is a huge physical threat. I mean, he has literally carried us. He’s carried me through a challenge, literally. Taking that guy into a merge, that’s dangerous. But in order to vote out JP, I need to make "&amp;"up with Ali. I mean, she trusted me a lot, and I did backstab her. I need her to get rid of JP for this vote.")</f>
        <v>Ryan (4/5): Ali is the obvious next target, but JP is a huge physical threat. I mean, he has literally carried us. He’s carried me through a challenge, literally. Taking that guy into a merge, that’s dangerous. But in order to vote out JP, I need to make up with Ali. I mean, she trusted me a lot, and I did backstab her. I need her to get rid of JP for this vote.</v>
      </c>
      <c r="F24" s="4"/>
      <c r="G24" s="3" t="str">
        <f>IFERROR(__xludf.DUMMYFUNCTION("""COMPUTED_VALUE"""),"Devon (4/9): Having Ben being our secret agent, I know where the idol is, I know where the advantages are, and I know what every single player is thinking.")</f>
        <v>Devon (4/9): Having Ben being our secret agent, I know where the idol is, I know where the advantages are, and I know what every single player is thinking.</v>
      </c>
      <c r="H24" s="4"/>
      <c r="I24" s="3" t="str">
        <f>IFERROR(__xludf.DUMMYFUNCTION("""COMPUTED_VALUE"""),"Mike (1/3): When you look at where I was three Tribals ago from where I am today, I went from the bottom to the top, and now I have a nice alliance of five. We have a plan to work together, and I’m sticking to that plan.")</f>
        <v>Mike (1/3): When you look at where I was three Tribals ago from where I am today, I went from the bottom to the top, and now I have a nice alliance of five. We have a plan to work together, and I’m sticking to that plan.</v>
      </c>
      <c r="J24" s="4"/>
      <c r="K24" s="3" t="str">
        <f>IFERROR(__xludf.DUMMYFUNCTION("""COMPUTED_VALUE"""),"Ashley (3/3): Right now it’s Ben, myself, Lauren, and Devon. And Joe is the one we’re voting out, but it seems like Ben would be a huge threat at the end, and I realize that this game you have to be aggressive, and I’m starting to do that. Taking out the "&amp;"stronger players is a big move. Ben could go home tonight. This could be our chance to make that happen.")</f>
        <v>Ashley (3/3): Right now it’s Ben, myself, Lauren, and Devon. And Joe is the one we’re voting out, but it seems like Ben would be a huge threat at the end, and I realize that this game you have to be aggressive, and I’m starting to do that. Taking out the stronger players is a big move. Ben could go home tonight. This could be our chance to make that happen.</v>
      </c>
      <c r="L24" s="4"/>
      <c r="M24" s="3" t="str">
        <f>IFERROR(__xludf.DUMMYFUNCTION("""COMPUTED_VALUE"""),"Lauren (3/6): Seven is a great number to get to, but that seven is not gonna last forever. And if we’re-- and if you’re stupid enough to really think it’s gonna last, something is wrong. JP, Chrissy and Ryan feel a little bit too comfortable right now. So"&amp;" to me, it’s the perfect time to beat them to the punch and break up the numbers before it comes breaking up on us.")</f>
        <v>Lauren (3/6): Seven is a great number to get to, but that seven is not gonna last forever. And if we’re-- and if you’re stupid enough to really think it’s gonna last, something is wrong. JP, Chrissy and Ryan feel a little bit too comfortable right now. So to me, it’s the perfect time to beat them to the punch and break up the numbers before it comes breaking up on us.</v>
      </c>
      <c r="N24" s="4"/>
      <c r="O24" s="3" t="str">
        <f>IFERROR(__xludf.DUMMYFUNCTION("""COMPUTED_VALUE"""),"Joe (2/3): It’s definitely nice to be away from camp and have food and have the option to kind of just hang out, but right now there’s ten players and there’s an alliance of seven. And you have three Healers on the bottom. So I have no control in this gam"&amp;"e right now. I’m definitely in trouble, but I’ve always been in trouble, and somehow, some way, I’ve stuck around. I play this game 24 hours a day. You know, I came out here to play. I-I need to go. I like going 100 miles an hour. I don’t-- I don’t like s"&amp;"lowing down. I’m not going to give up. I’ve been an aggressive player since Day 1. I’ll continue doing that, and it will probably cost me the game, but… that’s me.")</f>
        <v>Joe (2/3): It’s definitely nice to be away from camp and have food and have the option to kind of just hang out, but right now there’s ten players and there’s an alliance of seven. And you have three Healers on the bottom. So I have no control in this game right now. I’m definitely in trouble, but I’ve always been in trouble, and somehow, some way, I’ve stuck around. I play this game 24 hours a day. You know, I came out here to play. I-I need to go. I like going 100 miles an hour. I don’t-- I don’t like slowing down. I’m not going to give up. I’ve been an aggressive player since Day 1. I’ll continue doing that, and it will probably cost me the game, but… that’s me.</v>
      </c>
      <c r="P24" s="4"/>
      <c r="Q24" s="3"/>
      <c r="R24" s="4"/>
      <c r="S24" s="3"/>
      <c r="T24" s="4"/>
      <c r="U24" s="3"/>
      <c r="V24" s="4"/>
      <c r="W24" s="3"/>
      <c r="X24" s="4"/>
      <c r="Y24" s="3"/>
      <c r="Z24" s="4"/>
      <c r="AA24" s="3"/>
      <c r="AB24" s="4"/>
      <c r="AC24" s="3"/>
      <c r="AD24" s="4"/>
      <c r="AE24" s="3"/>
      <c r="AF24" s="4"/>
      <c r="AG24" s="3"/>
      <c r="AH24" s="4"/>
      <c r="AI24" s="3"/>
      <c r="AJ24" s="4"/>
    </row>
    <row r="25">
      <c r="A25" s="3" t="str">
        <f>IFERROR(__xludf.DUMMYFUNCTION("""COMPUTED_VALUE"""),"Ben (6/8): Joe pushed the right button. I take what I did in the Marine Corps very serious. And I’m still dealing with it. There’s things that I have to live with every day, and, uh, thoughts that I have every single day, and for some putz like him to sit"&amp;" there and telling people that I swore on it, it pisses me off.")</f>
        <v>Ben (6/8): Joe pushed the right button. I take what I did in the Marine Corps very serious. And I’m still dealing with it. There’s things that I have to live with every day, and, uh, thoughts that I have every single day, and for some putz like him to sit there and telling people that I swore on it, it pisses me off.</v>
      </c>
      <c r="B25" s="4"/>
      <c r="C25" s="3" t="str">
        <f>IFERROR(__xludf.DUMMYFUNCTION("""COMPUTED_VALUE"""),"Chrissy (1/3): To get a huge meal on a gorgeous yacht while cruising the Fijian islands is absolutely priceless. Of course I would much rather have this reward with just my alliance, but even though I’m not with my friends, I’m glad I’m here and can contr"&amp;"ol the conversation.")</f>
        <v>Chrissy (1/3): To get a huge meal on a gorgeous yacht while cruising the Fijian islands is absolutely priceless. Of course I would much rather have this reward with just my alliance, but even though I’m not with my friends, I’m glad I’m here and can control the conversation.</v>
      </c>
      <c r="D25" s="4"/>
      <c r="E25" s="3" t="str">
        <f>IFERROR(__xludf.DUMMYFUNCTION("""COMPUTED_VALUE"""),"Ryan (5/5): JP and Ali are polar opposites, yet concurrently, they both want to work with me and Chrissy. I don’t know why everybody wants to work with me. I think I’m a freakin’ weasel, but the closer you are to somebody, they can’t really see you go beh"&amp;"ind their back and backstab ‘em.")</f>
        <v>Ryan (5/5): JP and Ali are polar opposites, yet concurrently, they both want to work with me and Chrissy. I don’t know why everybody wants to work with me. I think I’m a freakin’ weasel, but the closer you are to somebody, they can’t really see you go behind their back and backstab ‘em.</v>
      </c>
      <c r="F25" s="4"/>
      <c r="G25" s="3" t="str">
        <f>IFERROR(__xludf.DUMMYFUNCTION("""COMPUTED_VALUE"""),"Devon (5/9): For the first time in this game I’m calling the shots, and I don’t think anyone knows that I’m as good at this game as I am. So I’m sitting in the best possible seat in this game.")</f>
        <v>Devon (5/9): For the first time in this game I’m calling the shots, and I don’t think anyone knows that I’m as good at this game as I am. So I’m sitting in the best possible seat in this game.</v>
      </c>
      <c r="H25" s="4"/>
      <c r="I25" s="3" t="str">
        <f>IFERROR(__xludf.DUMMYFUNCTION("""COMPUTED_VALUE"""),"Mike (2/3): I went up to Ryan every day for at least a week and said, “Let’s work together,” and he said, “No.” He said to me right before Tribal Council he wasn’t voting for me, and then he voted for me, and he has the nerve to come up to me the next day"&amp;" and say, “You know Mike, I’ve always wanted to work with you.” Like, well, isn’t it just a buck later and a dollar short?")</f>
        <v>Mike (2/3): I went up to Ryan every day for at least a week and said, “Let’s work together,” and he said, “No.” He said to me right before Tribal Council he wasn’t voting for me, and then he voted for me, and he has the nerve to come up to me the next day and say, “You know Mike, I’ve always wanted to work with you.” Like, well, isn’t it just a buck later and a dollar short?</v>
      </c>
      <c r="J25" s="4"/>
      <c r="K25" s="3" t="str">
        <f>IFERROR(__xludf.DUMMYFUNCTION("""COMPUTED_VALUE"""),"Ashley (1/2): Of course Chrissy is going to say anything she can to get another number on her side, but it is interesting, because she might be right. Both alliances know that Ben’s a huge threat at the end, so do I just go ahead and initiate that right n"&amp;"ow to be able to say I made a big move? That’s the question.")</f>
        <v>Ashley (1/2): Of course Chrissy is going to say anything she can to get another number on her side, but it is interesting, because she might be right. Both alliances know that Ben’s a huge threat at the end, so do I just go ahead and initiate that right now to be able to say I made a big move? That’s the question.</v>
      </c>
      <c r="L25" s="4"/>
      <c r="M25" s="3" t="str">
        <f>IFERROR(__xludf.DUMMYFUNCTION("""COMPUTED_VALUE"""),"Lauren (4/6): (tearfully) I got a letter from my daughter, and when it said, “Dear mama,” that was it. I lost it. I’m a single mother. I have to fight for every dime that I’ve gotten. And it’s a really good reminder that I have to make big moves for her. "&amp;"That’s the whole point of me being here is to not give up on her. I mean, I’m not here just for myself. I’m here for her and for her future. It’s not for me. And for those guys to get it also, I think it meant a lot to them, and I think that it actually b"&amp;"rought us closer together. So we can actually make this happen.")</f>
        <v>Lauren (4/6): (tearfully) I got a letter from my daughter, and when it said, “Dear mama,” that was it. I lost it. I’m a single mother. I have to fight for every dime that I’ve gotten. And it’s a really good reminder that I have to make big moves for her. That’s the whole point of me being here is to not give up on her. I mean, I’m not here just for myself. I’m here for her and for her future. It’s not for me. And for those guys to get it also, I think it meant a lot to them, and I think that it actually brought us closer together. So we can actually make this happen.</v>
      </c>
      <c r="N25" s="4"/>
      <c r="O25" s="3" t="str">
        <f>IFERROR(__xludf.DUMMYFUNCTION("""COMPUTED_VALUE"""),"Joe (3/3): Right now, there’s a group of seven that are just running this game, and I’m definitely on the chopping block. I’ve been digging for an idol that probably is not there, but I’m not going to give up. One thing I do have is, you know, people feel"&amp;" like I am *expletive censor*, so I’m going to start pushing buttons more and I’m going to get enough people so upset at me that they’re like, “Yo, let’s just keep this dude around because we can get rid of him at any point,” and at some point I can make "&amp;"a move.")</f>
        <v>Joe (3/3): Right now, there’s a group of seven that are just running this game, and I’m definitely on the chopping block. I’ve been digging for an idol that probably is not there, but I’m not going to give up. One thing I do have is, you know, people feel like I am *expletive censor*, so I’m going to start pushing buttons more and I’m going to get enough people so upset at me that they’re like, “Yo, let’s just keep this dude around because we can get rid of him at any point,” and at some point I can make a move.</v>
      </c>
      <c r="P25" s="4"/>
      <c r="Q25" s="3"/>
      <c r="R25" s="4"/>
      <c r="S25" s="3"/>
      <c r="T25" s="4"/>
      <c r="U25" s="3"/>
      <c r="V25" s="4"/>
      <c r="W25" s="3"/>
      <c r="X25" s="4"/>
      <c r="Y25" s="3"/>
      <c r="Z25" s="4"/>
      <c r="AA25" s="3"/>
      <c r="AB25" s="4"/>
      <c r="AC25" s="3"/>
      <c r="AD25" s="4"/>
      <c r="AE25" s="3"/>
      <c r="AF25" s="4"/>
      <c r="AG25" s="3"/>
      <c r="AH25" s="4"/>
      <c r="AI25" s="3"/>
      <c r="AJ25" s="4"/>
    </row>
    <row r="26">
      <c r="A26" s="3" t="str">
        <f>IFERROR(__xludf.DUMMYFUNCTION("""COMPUTED_VALUE"""),"Ben (7/8): It’s a blessing and a curse that she found this, but right now I’m worried that Joe’s got another idol, so we have to split the vote. But to get the numbers, I’ve got to convince a Healer to come with us.")</f>
        <v>Ben (7/8): It’s a blessing and a curse that she found this, but right now I’m worried that Joe’s got another idol, so we have to split the vote. But to get the numbers, I’ve got to convince a Healer to come with us.</v>
      </c>
      <c r="B26" s="4"/>
      <c r="C26" s="3" t="str">
        <f>IFERROR(__xludf.DUMMYFUNCTION("""COMPUTED_VALUE"""),"Chrissy (2/3): I’ve been voting with Ben since Day 1, but, apparently, we cannot ask questions and say, “What is the logic behind voting for Dr. Mike?”")</f>
        <v>Chrissy (2/3): I’ve been voting with Ben since Day 1, but, apparently, we cannot ask questions and say, “What is the logic behind voting for Dr. Mike?”</v>
      </c>
      <c r="D26" s="4"/>
      <c r="E26" s="3" t="str">
        <f>IFERROR(__xludf.DUMMYFUNCTION("""COMPUTED_VALUE"""),"Ryan (1/4): I needed this merge so badly. My tribe was a complete disaster. There’s only three of us left. So making the merge, I mean, that’s what you dream of. This is the playoffs now.")</f>
        <v>Ryan (1/4): I needed this merge so badly. My tribe was a complete disaster. There’s only three of us left. So making the merge, I mean, that’s what you dream of. This is the playoffs now.</v>
      </c>
      <c r="F26" s="4"/>
      <c r="G26" s="3" t="str">
        <f>IFERROR(__xludf.DUMMYFUNCTION("""COMPUTED_VALUE"""),"Devon (6/9): The reward is amazing. I mean, to have a spa day and shower and get massages and eat wraps, it’s like hitting a restart button on my body, but there is still strategy in mind. So Ben is still playing the role of the dethroned king, and Joe is"&amp;" still eating it up.")</f>
        <v>Devon (6/9): The reward is amazing. I mean, to have a spa day and shower and get massages and eat wraps, it’s like hitting a restart button on my body, but there is still strategy in mind. So Ben is still playing the role of the dethroned king, and Joe is still eating it up.</v>
      </c>
      <c r="H26" s="4"/>
      <c r="I26" s="3" t="str">
        <f>IFERROR(__xludf.DUMMYFUNCTION("""COMPUTED_VALUE"""),"Mike (3/3): I’m excited for Ben to go home, because Ben is the biggest threat out here at this point. He will do anything to win this game. And Ben has betrayed me multiple times. Fool me once, shame on you. Fool me twice, shame on me. I’m not going to le"&amp;"t Ben fool me again.")</f>
        <v>Mike (3/3): I’m excited for Ben to go home, because Ben is the biggest threat out here at this point. He will do anything to win this game. And Ben has betrayed me multiple times. Fool me once, shame on you. Fool me twice, shame on me. I’m not going to let Ben fool me again.</v>
      </c>
      <c r="J26" s="4"/>
      <c r="K26" s="3" t="str">
        <f>IFERROR(__xludf.DUMMYFUNCTION("""COMPUTED_VALUE"""),"Ashley (2/2): Having the Immunity Necklace at Tribal is gonna feel amazing tonight. I see myself in a great position. I have an alliance that I can trust, and we have the numbers, but I realized I may not have that many big moves on my résumé, and for me "&amp;"to win this game, I got to get rid of the stronger players.")</f>
        <v>Ashley (2/2): Having the Immunity Necklace at Tribal is gonna feel amazing tonight. I see myself in a great position. I have an alliance that I can trust, and we have the numbers, but I realized I may not have that many big moves on my résumé, and for me to win this game, I got to get rid of the stronger players.</v>
      </c>
      <c r="L26" s="4"/>
      <c r="M26" s="3" t="str">
        <f>IFERROR(__xludf.DUMMYFUNCTION("""COMPUTED_VALUE"""),"Lauren (5/6): Right now is the point in this game that we have to take control and break up JP, Chrissy and Ryan. They’re all threats, in my opinion. Chrissy is just a huge thinker. You know, she is such a mastermind. JP is a huge threat because, you know"&amp;", he might not be good at balancing, but he is good at everything else. Ryan is a huge threat because he has an idol. This is a great time to flush that idol and get rid of him. Starting tonight, the game is really on.")</f>
        <v>Lauren (5/6): Right now is the point in this game that we have to take control and break up JP, Chrissy and Ryan. They’re all threats, in my opinion. Chrissy is just a huge thinker. You know, she is such a mastermind. JP is a huge threat because, you know, he might not be good at balancing, but he is good at everything else. Ryan is a huge threat because he has an idol. This is a great time to flush that idol and get rid of him. Starting tonight, the game is really on.</v>
      </c>
      <c r="N26" s="4"/>
      <c r="O26" s="3" t="str">
        <f>IFERROR(__xludf.DUMMYFUNCTION("""COMPUTED_VALUE"""),"Joe (1/1): At Tribal, Mike just exploded. He was the villain, which I was kind of upset because that’s my role, that’s my lane. But he definitely messed up with the idol, because no one knew he had the idol, so we could have used it down the road for a bl"&amp;"indside for him and I to move forward in the game. Now we’re just two swing votes with no alliances, no power, and no idol.")</f>
        <v>Joe (1/1): At Tribal, Mike just exploded. He was the villain, which I was kind of upset because that’s my role, that’s my lane. But he definitely messed up with the idol, because no one knew he had the idol, so we could have used it down the road for a blindside for him and I to move forward in the game. Now we’re just two swing votes with no alliances, no power, and no idol.</v>
      </c>
      <c r="P26" s="4"/>
      <c r="Q26" s="3"/>
      <c r="R26" s="4"/>
      <c r="S26" s="3"/>
      <c r="T26" s="4"/>
      <c r="U26" s="3"/>
      <c r="V26" s="4"/>
      <c r="W26" s="3"/>
      <c r="X26" s="4"/>
      <c r="Y26" s="3"/>
      <c r="Z26" s="4"/>
      <c r="AA26" s="3"/>
      <c r="AB26" s="4"/>
      <c r="AC26" s="3"/>
      <c r="AD26" s="4"/>
      <c r="AE26" s="3"/>
      <c r="AF26" s="4"/>
      <c r="AG26" s="3"/>
      <c r="AH26" s="4"/>
      <c r="AI26" s="3"/>
      <c r="AJ26" s="4"/>
    </row>
    <row r="27">
      <c r="A27" s="3" t="str">
        <f>IFERROR(__xludf.DUMMYFUNCTION("""COMPUTED_VALUE"""),"Ben (8/8): If this don’t work, I might be screwed. It’s a game of russian roulette. I’ve just put one round in the chamber, spun it, and hopefully the hammer doesn’t go down on me tonight.")</f>
        <v>Ben (8/8): If this don’t work, I might be screwed. It’s a game of russian roulette. I’ve just put one round in the chamber, spun it, and hopefully the hammer doesn’t go down on me tonight.</v>
      </c>
      <c r="B27" s="4"/>
      <c r="C27" s="3" t="str">
        <f>IFERROR(__xludf.DUMMYFUNCTION("""COMPUTED_VALUE"""),"Chrissy (3/3): At this point, it’s sort of become Ben’s way or the highway. I know there is a game strategy, and the game strategy says get Cole out first, get Joe out second. But, frankly, there’s no bigger strategic threat than Joe. And I know that this"&amp;" is not Ben’s plan, but I believe that Ashley feels that way as well. There are a lot of threats left in this game. Now we have to decide what to do.")</f>
        <v>Chrissy (3/3): At this point, it’s sort of become Ben’s way or the highway. I know there is a game strategy, and the game strategy says get Cole out first, get Joe out second. But, frankly, there’s no bigger strategic threat than Joe. And I know that this is not Ben’s plan, but I believe that Ashley feels that way as well. There are a lot of threats left in this game. Now we have to decide what to do.</v>
      </c>
      <c r="D27" s="4"/>
      <c r="E27" s="3" t="str">
        <f>IFERROR(__xludf.DUMMYFUNCTION("""COMPUTED_VALUE"""),"Ryan (2/4): I have been waiting to talk with Devon since we had swapped. It’s like two old friends coming together.")</f>
        <v>Ryan (2/4): I have been waiting to talk with Devon since we had swapped. It’s like two old friends coming together.</v>
      </c>
      <c r="F27" s="4"/>
      <c r="G27" s="3" t="str">
        <f>IFERROR(__xludf.DUMMYFUNCTION("""COMPUTED_VALUE"""),"Devon (7/9): My alliance of four is gonna vote Joe. Now, we have to come up with this whole new pitch to Joe and Mike.")</f>
        <v>Devon (7/9): My alliance of four is gonna vote Joe. Now, we have to come up with this whole new pitch to Joe and Mike.</v>
      </c>
      <c r="H27" s="4"/>
      <c r="I27" s="3" t="str">
        <f>IFERROR(__xludf.DUMMYFUNCTION("""COMPUTED_VALUE"""),"Mike (1/4): Again I got blindsided. I just believe people when they tell me something, and each and every time I get screwed. I’m gonna get through this, I just have to figure out how.")</f>
        <v>Mike (1/4): Again I got blindsided. I just believe people when they tell me something, and each and every time I get screwed. I’m gonna get through this, I just have to figure out how.</v>
      </c>
      <c r="J27" s="4"/>
      <c r="K27" s="3" t="str">
        <f>IFERROR(__xludf.DUMMYFUNCTION("""COMPUTED_VALUE"""),"Ashley (1/2): At this point, Ben is saying that Devon and I don’t really have an upper hand anymore, and I think that’s true to a-- to a very large extent, but coming from Ben, I have to think about it like he’s probably just saying that too just to save "&amp;"himself.")</f>
        <v>Ashley (1/2): At this point, Ben is saying that Devon and I don’t really have an upper hand anymore, and I think that’s true to a-- to a very large extent, but coming from Ben, I have to think about it like he’s probably just saying that too just to save himself.</v>
      </c>
      <c r="L27" s="4"/>
      <c r="M27" s="3" t="str">
        <f>IFERROR(__xludf.DUMMYFUNCTION("""COMPUTED_VALUE"""),"Lauren (6/6): Chrissy, JP and Ryan have no idea that we’re actually tricking them, which is the funny part. They think that they’re in charge, and I’m glad that’s the page that their own, because I’m a page ahead of them. You have to think about every lit"&amp;"tle scenario, because once you make the play, there is no taking it back. Tribal is going to be a huge blindside. I mean, the seven is going to get blown up, and it’s going to be fireworks at camp tonight… (chuckles) The fourth of july is coming early.")</f>
        <v>Lauren (6/6): Chrissy, JP and Ryan have no idea that we’re actually tricking them, which is the funny part. They think that they’re in charge, and I’m glad that’s the page that their own, because I’m a page ahead of them. You have to think about every little scenario, because once you make the play, there is no taking it back. Tribal is going to be a huge blindside. I mean, the seven is going to get blown up, and it’s going to be fireworks at camp tonight… (chuckles) The fourth of july is coming early.</v>
      </c>
      <c r="N27" s="4"/>
      <c r="O27" s="3" t="str">
        <f>IFERROR(__xludf.DUMMYFUNCTION("""COMPUTED_VALUE"""),"Joe (1/3): I felt confident that we were gonna win, and we won. So it feels great. I’m no longer in the bottom, and I finally have a true alliance. The tables have completely turned. It’s time to eat and get a massage.")</f>
        <v>Joe (1/3): I felt confident that we were gonna win, and we won. So it feels great. I’m no longer in the bottom, and I finally have a true alliance. The tables have completely turned. It’s time to eat and get a massage.</v>
      </c>
      <c r="P27" s="4"/>
      <c r="Q27" s="3"/>
      <c r="R27" s="4"/>
      <c r="S27" s="3"/>
      <c r="T27" s="4"/>
      <c r="U27" s="3"/>
      <c r="V27" s="4"/>
      <c r="W27" s="3"/>
      <c r="X27" s="4"/>
      <c r="Y27" s="3"/>
      <c r="Z27" s="4"/>
      <c r="AA27" s="3"/>
      <c r="AB27" s="4"/>
      <c r="AC27" s="3"/>
      <c r="AD27" s="4"/>
      <c r="AE27" s="3"/>
      <c r="AF27" s="4"/>
      <c r="AG27" s="3"/>
      <c r="AH27" s="4"/>
      <c r="AI27" s="3"/>
      <c r="AJ27" s="4"/>
    </row>
    <row r="28">
      <c r="A28" s="3" t="str">
        <f>IFERROR(__xludf.DUMMYFUNCTION("""COMPUTED_VALUE"""),"Ben (1/5): Freakin’ Ryan has the idol, and I couldn’t be more ecstatic at this point because now I know Cole doesn’t have it. Information is key in this game and so all this trust getting put into me is going to help me later on in the game, too. But this"&amp;" proves that Ryan is out here to play and win a million dollars, so I’ll just have to keep an eye on that because right now this seven has to stick together.")</f>
        <v>Ben (1/5): Freakin’ Ryan has the idol, and I couldn’t be more ecstatic at this point because now I know Cole doesn’t have it. Information is key in this game and so all this trust getting put into me is going to help me later on in the game, too. But this proves that Ryan is out here to play and win a million dollars, so I’ll just have to keep an eye on that because right now this seven has to stick together.</v>
      </c>
      <c r="B28" s="4"/>
      <c r="C28" s="3" t="str">
        <f>IFERROR(__xludf.DUMMYFUNCTION("""COMPUTED_VALUE"""),"Chrissy (1/2): Tribal Council was crazy and fun. The seven accomplished exactly what they needed to accomplish, which mainly was vote out Cole. But the best part of the night was when out of left field Dr. Mike played an idol, for no reason at all. It was"&amp;" icing on the cake. So at this point, we have two Healers left to vote out. Joe and Mike are dead men walking.")</f>
        <v>Chrissy (1/2): Tribal Council was crazy and fun. The seven accomplished exactly what they needed to accomplish, which mainly was vote out Cole. But the best part of the night was when out of left field Dr. Mike played an idol, for no reason at all. It was icing on the cake. So at this point, we have two Healers left to vote out. Joe and Mike are dead men walking.</v>
      </c>
      <c r="D28" s="4"/>
      <c r="E28" s="3" t="str">
        <f>IFERROR(__xludf.DUMMYFUNCTION("""COMPUTED_VALUE"""),"Ryan (3/4): A Hero-Hustler alliance makes sense for us, because unfortunately, there’s only three Hustlers left: me, Lauren, and Devon. But I know I’m tight with two of the Heroes, JP and Chrissy, so it would be a perfect alliance. I mean, the merge vote "&amp;"is like the cream of the crop of Survivor. This decides who is going to dictate the rest of the game, and a Hustler doesn’t wait. A Hustler goes and makes alliances.")</f>
        <v>Ryan (3/4): A Hero-Hustler alliance makes sense for us, because unfortunately, there’s only three Hustlers left: me, Lauren, and Devon. But I know I’m tight with two of the Heroes, JP and Chrissy, so it would be a perfect alliance. I mean, the merge vote is like the cream of the crop of Survivor. This decides who is going to dictate the rest of the game, and a Hustler doesn’t wait. A Hustler goes and makes alliances.</v>
      </c>
      <c r="F28" s="4"/>
      <c r="G28" s="3" t="str">
        <f>IFERROR(__xludf.DUMMYFUNCTION("""COMPUTED_VALUE"""),"Devon (8/9): I come up with this idea to tell them to split the votes between Ryan and Ben, but the reality is myself, Ashley, Lauren, and Ben, are going to vote Joe and Joe will go home.")</f>
        <v>Devon (8/9): I come up with this idea to tell them to split the votes between Ryan and Ben, but the reality is myself, Ashley, Lauren, and Ben, are going to vote Joe and Joe will go home.</v>
      </c>
      <c r="H28" s="4"/>
      <c r="I28" s="3" t="str">
        <f>IFERROR(__xludf.DUMMYFUNCTION("""COMPUTED_VALUE"""),"Mike (2/4): I thought I was screwed, but Lauren has all these advantages, so Ben wants to get rid of her. And all of a sudden, I feel like I’m back on top. So never underestimate Dr. Mike.")</f>
        <v>Mike (2/4): I thought I was screwed, but Lauren has all these advantages, so Ben wants to get rid of her. And all of a sudden, I feel like I’m back on top. So never underestimate Dr. Mike.</v>
      </c>
      <c r="J28" s="4"/>
      <c r="K28" s="3" t="str">
        <f>IFERROR(__xludf.DUMMYFUNCTION("""COMPUTED_VALUE"""),"Ashley (2/2): Tonight it would be nice if we could just get in, everyone vote for Ben and get out, because last Tribal it was pretty shocking to see him whip out that idol. I don’t think Ben has an idol, but he’s the most likely person to find one.")</f>
        <v>Ashley (2/2): Tonight it would be nice if we could just get in, everyone vote for Ben and get out, because last Tribal it was pretty shocking to see him whip out that idol. I don’t think Ben has an idol, but he’s the most likely person to find one.</v>
      </c>
      <c r="L28" s="4"/>
      <c r="M28" s="3" t="str">
        <f>IFERROR(__xludf.DUMMYFUNCTION("""COMPUTED_VALUE"""),"Lauren (1/4): JP going home worked out as planned. And it was perfect timing because it gave us the upper hand, and it just reversed the roles. Chrissy, JP and Ryan felt like they were on the top, and now Ryan and Chrissy are sitting on the bottom, and th"&amp;"ey know it.")</f>
        <v>Lauren (1/4): JP going home worked out as planned. And it was perfect timing because it gave us the upper hand, and it just reversed the roles. Chrissy, JP and Ryan felt like they were on the top, and now Ryan and Chrissy are sitting on the bottom, and they know it.</v>
      </c>
      <c r="N28" s="4"/>
      <c r="O28" s="3" t="str">
        <f>IFERROR(__xludf.DUMMYFUNCTION("""COMPUTED_VALUE"""),"Joe (2/3): Ben has been the leader of his pack since the beginning, and now he’s at the bottom, and he doesn’t know how to play this game without power and control. He wants to talk about the game, obviously, and we’re just like, “Dude, we’re not gonna ta"&amp;"lk about it.” Now he knows how I felt.")</f>
        <v>Joe (2/3): Ben has been the leader of his pack since the beginning, and now he’s at the bottom, and he doesn’t know how to play this game without power and control. He wants to talk about the game, obviously, and we’re just like, “Dude, we’re not gonna talk about it.” Now he knows how I felt.</v>
      </c>
      <c r="P28" s="4"/>
      <c r="Q28" s="3"/>
      <c r="R28" s="4"/>
      <c r="S28" s="3"/>
      <c r="T28" s="4"/>
      <c r="U28" s="3"/>
      <c r="V28" s="4"/>
      <c r="W28" s="3"/>
      <c r="X28" s="4"/>
      <c r="Y28" s="3"/>
      <c r="Z28" s="4"/>
      <c r="AA28" s="3"/>
      <c r="AB28" s="4"/>
      <c r="AC28" s="3"/>
      <c r="AD28" s="4"/>
      <c r="AE28" s="3"/>
      <c r="AF28" s="4"/>
      <c r="AG28" s="3"/>
      <c r="AH28" s="4"/>
      <c r="AI28" s="3"/>
      <c r="AJ28" s="4"/>
    </row>
    <row r="29">
      <c r="A29" s="3" t="str">
        <f>IFERROR(__xludf.DUMMYFUNCTION("""COMPUTED_VALUE"""),"Ben (2/5): I’m aligned with Lauren, but I am going to need to trust someone to come on board with Lauren and I to help us, because thinking more about the fact that Ryan has an idol, I realized that’s pretty dangerous.")</f>
        <v>Ben (2/5): I’m aligned with Lauren, but I am going to need to trust someone to come on board with Lauren and I to help us, because thinking more about the fact that Ryan has an idol, I realized that’s pretty dangerous.</v>
      </c>
      <c r="B29" s="4"/>
      <c r="C29" s="3" t="str">
        <f>IFERROR(__xludf.DUMMYFUNCTION("""COMPUTED_VALUE"""),"Chrissy (2/2): I feel very comfortable with our alliance of seven. We are definitely unified in wanting to get out Joe or Mike. I can’t wait to get rid of both of them, but getting rid of one of them is going to break up this new… (air quotes) Coconuts al"&amp;"liance, which is making us all bananas.")</f>
        <v>Chrissy (2/2): I feel very comfortable with our alliance of seven. We are definitely unified in wanting to get out Joe or Mike. I can’t wait to get rid of both of them, but getting rid of one of them is going to break up this new… (air quotes) Coconuts alliance, which is making us all bananas.</v>
      </c>
      <c r="D29" s="4"/>
      <c r="E29" s="3" t="str">
        <f>IFERROR(__xludf.DUMMYFUNCTION("""COMPUTED_VALUE"""),"Ryan (4/4): Going into a merge vote, it is of great importance to take out a threat, and there are so many threats out there. So now is the time for this Hustler and Hero alliance to come together and try and take out the Healer tribe.")</f>
        <v>Ryan (4/4): Going into a merge vote, it is of great importance to take out a threat, and there are so many threats out there. So now is the time for this Hustler and Hero alliance to come together and try and take out the Healer tribe.</v>
      </c>
      <c r="F29" s="4"/>
      <c r="G29" s="3" t="str">
        <f>IFERROR(__xludf.DUMMYFUNCTION("""COMPUTED_VALUE"""),"Devon (9/9): This vote is… is, uh… it’s not an easy one. Ben is included in our alliance, but I realize that Ben, he is a big threat. I need to make big moves in this game to succeed, so I gotta keep doing what I’m doing, and I got to be ruthless, but als"&amp;"o, I have to be smart and make the right decision.")</f>
        <v>Devon (9/9): This vote is… is, uh… it’s not an easy one. Ben is included in our alliance, but I realize that Ben, he is a big threat. I need to make big moves in this game to succeed, so I gotta keep doing what I’m doing, and I got to be ruthless, but also, I have to be smart and make the right decision.</v>
      </c>
      <c r="H29" s="4"/>
      <c r="I29" s="3" t="str">
        <f>IFERROR(__xludf.DUMMYFUNCTION("""COMPUTED_VALUE"""),"Mike (3/4): Chrissy won’t commit to taking out Lauren. This is vengeance more than anything else. She’s playing emotionally at this point, and I don’t know what’s going to happen tonight. So it’s Survivor rule number two, “Have a Plan B.”")</f>
        <v>Mike (3/4): Chrissy won’t commit to taking out Lauren. This is vengeance more than anything else. She’s playing emotionally at this point, and I don’t know what’s going to happen tonight. So it’s Survivor rule number two, “Have a Plan B.”</v>
      </c>
      <c r="J29" s="4"/>
      <c r="K29" s="3"/>
      <c r="L29" s="4"/>
      <c r="M29" s="3" t="str">
        <f>IFERROR(__xludf.DUMMYFUNCTION("""COMPUTED_VALUE"""),"Lauren (2/4): I expected Chrissy to try to want to talk to me, and I just, “Uh-huh. Uh-huh,” but that’s as far as it goes. She’s very annoying.")</f>
        <v>Lauren (2/4): I expected Chrissy to try to want to talk to me, and I just, “Uh-huh. Uh-huh,” but that’s as far as it goes. She’s very annoying.</v>
      </c>
      <c r="N29" s="4"/>
      <c r="O29" s="3" t="str">
        <f>IFERROR(__xludf.DUMMYFUNCTION("""COMPUTED_VALUE"""),"Joe (3/3): This is absolutely amazing. Lauren has an advantage which gives her the ability to actually vote twice. So right now, I mean, I’m ecstatic. I just feel so much safer just knowing that that advantage is going to be used.")</f>
        <v>Joe (3/3): This is absolutely amazing. Lauren has an advantage which gives her the ability to actually vote twice. So right now, I mean, I’m ecstatic. I just feel so much safer just knowing that that advantage is going to be used.</v>
      </c>
      <c r="P29" s="4"/>
      <c r="Q29" s="3"/>
      <c r="R29" s="4"/>
      <c r="S29" s="3"/>
      <c r="T29" s="4"/>
      <c r="U29" s="3"/>
      <c r="V29" s="4"/>
      <c r="W29" s="3"/>
      <c r="X29" s="4"/>
      <c r="Y29" s="3"/>
      <c r="Z29" s="4"/>
      <c r="AA29" s="3"/>
      <c r="AB29" s="4"/>
      <c r="AC29" s="3"/>
      <c r="AD29" s="4"/>
      <c r="AE29" s="3"/>
      <c r="AF29" s="4"/>
      <c r="AG29" s="3"/>
      <c r="AH29" s="4"/>
      <c r="AI29" s="3"/>
      <c r="AJ29" s="4"/>
    </row>
    <row r="30">
      <c r="A30" s="3" t="str">
        <f>IFERROR(__xludf.DUMMYFUNCTION("""COMPUTED_VALUE"""),"Ben (3/5): I chose Devon because Devon’s just got a good soul. He really does. He’s got a good heart. I want him to trust me, and I want him on my side.")</f>
        <v>Ben (3/5): I chose Devon because Devon’s just got a good soul. He really does. He’s got a good heart. I want him to trust me, and I want him on my side.</v>
      </c>
      <c r="B30" s="4"/>
      <c r="C30" s="3" t="str">
        <f>IFERROR(__xludf.DUMMYFUNCTION("""COMPUTED_VALUE"""),"Chrissy (1/4): I’m upset about the blindside, but I’m more upset about the way that those five treated us three when we got back to camp. Blindsides are a part of the game, being snarky to your friends is not. That is the part that’s frustrating to me… bu"&amp;"t clearly they’re not friends. Whatever.")</f>
        <v>Chrissy (1/4): I’m upset about the blindside, but I’m more upset about the way that those five treated us three when we got back to camp. Blindsides are a part of the game, being snarky to your friends is not. That is the part that’s frustrating to me… but clearly they’re not friends. Whatever.</v>
      </c>
      <c r="D30" s="4"/>
      <c r="E30" s="3" t="str">
        <f>IFERROR(__xludf.DUMMYFUNCTION("""COMPUTED_VALUE"""),"Ryan (1/5): Spaghetti is great. Kids clamor for the taste of spaghetti. I like spaghetti, it’s fine. Caesar salad is ok, but I was looking for a clue. If you see this clue, you do not have to be a mastermind to figure this out. So the less people who know"&amp;" about the plate, the better. I have searched for the idol for 20+ days now and got nothing. Now I know exactly where one is. So if I don’t find it, I would never be able to-to swallow that.")</f>
        <v>Ryan (1/5): Spaghetti is great. Kids clamor for the taste of spaghetti. I like spaghetti, it’s fine. Caesar salad is ok, but I was looking for a clue. If you see this clue, you do not have to be a mastermind to figure this out. So the less people who know about the plate, the better. I have searched for the idol for 20+ days now and got nothing. Now I know exactly where one is. So if I don’t find it, I would never be able to-to swallow that.</v>
      </c>
      <c r="F30" s="4"/>
      <c r="G30" s="3" t="str">
        <f>IFERROR(__xludf.DUMMYFUNCTION("""COMPUTED_VALUE"""),"Devon (1/2): Ben made his own idol, and it looks really legit. Turns out Ben’s pretty crafty. I’m impressed, Ben.")</f>
        <v>Devon (1/2): Ben made his own idol, and it looks really legit. Turns out Ben’s pretty crafty. I’m impressed, Ben.</v>
      </c>
      <c r="H30" s="4"/>
      <c r="I30" s="3" t="str">
        <f>IFERROR(__xludf.DUMMYFUNCTION("""COMPUTED_VALUE"""),"Mike (4/4): Lauren gave me a piece of the idol to say, “Look, I trust you.” And it falls into those, like, stupidest moves ever in Survivor history. And the only question is, “Do the Survivor gods make her pay for it or not?”")</f>
        <v>Mike (4/4): Lauren gave me a piece of the idol to say, “Look, I trust you.” And it falls into those, like, stupidest moves ever in Survivor history. And the only question is, “Do the Survivor gods make her pay for it or not?”</v>
      </c>
      <c r="J30" s="4"/>
      <c r="K30" s="3"/>
      <c r="L30" s="4"/>
      <c r="M30" s="3" t="str">
        <f>IFERROR(__xludf.DUMMYFUNCTION("""COMPUTED_VALUE"""),"Lauren (3/4): I mean, I’ll listen to you all day long, but that doesn’t mean I’m going to change my mind. If you wanted to work with me then you would have talked to me several weeks ago and not today. I’ve jumped ship once, I’m not going to jump ship aga"&amp;"in. So I’m staying in the same boat.")</f>
        <v>Lauren (3/4): I mean, I’ll listen to you all day long, but that doesn’t mean I’m going to change my mind. If you wanted to work with me then you would have talked to me several weeks ago and not today. I’ve jumped ship once, I’m not going to jump ship again. So I’m staying in the same boat.</v>
      </c>
      <c r="N30" s="4"/>
      <c r="O30" s="3"/>
      <c r="P30" s="4"/>
      <c r="Q30" s="3"/>
      <c r="R30" s="4"/>
      <c r="S30" s="3"/>
      <c r="T30" s="4"/>
      <c r="U30" s="3"/>
      <c r="V30" s="4"/>
      <c r="W30" s="3"/>
      <c r="X30" s="4"/>
      <c r="Y30" s="3"/>
      <c r="Z30" s="4"/>
      <c r="AA30" s="3"/>
      <c r="AB30" s="4"/>
      <c r="AC30" s="3"/>
      <c r="AD30" s="4"/>
      <c r="AE30" s="3"/>
      <c r="AF30" s="4"/>
      <c r="AG30" s="3"/>
      <c r="AH30" s="4"/>
      <c r="AI30" s="3"/>
      <c r="AJ30" s="4"/>
    </row>
    <row r="31">
      <c r="A31" s="3" t="str">
        <f>IFERROR(__xludf.DUMMYFUNCTION("""COMPUTED_VALUE"""),"Ben (4/5): Old Lauren pulled it out and beat Cole, so couldn’t be happier. You know, it was very important that Cole did not win immunity today because Cole is the biggest Immunity Challenge threat here. We’re getting the main target out, our hard target,"&amp;" but there’s a big fear of a Hidden Immunity Idol, and that is why we can’t just place all our votes on one Healer, so we have to split the votes into a four and three.")</f>
        <v>Ben (4/5): Old Lauren pulled it out and beat Cole, so couldn’t be happier. You know, it was very important that Cole did not win immunity today because Cole is the biggest Immunity Challenge threat here. We’re getting the main target out, our hard target, but there’s a big fear of a Hidden Immunity Idol, and that is why we can’t just place all our votes on one Healer, so we have to split the votes into a four and three.</v>
      </c>
      <c r="B31" s="4"/>
      <c r="C31" s="3" t="str">
        <f>IFERROR(__xludf.DUMMYFUNCTION("""COMPUTED_VALUE"""),"Chrissy (2/4): I believe that Ben, Ryan and I are the next ones to be voted off. So Lauren does somewhat have my fate in her hands. I opened the topic, but she just didn’t want to talk strategy with me. I don’t want to be seen as desperate, but that’s how"&amp;" I’m feeling today. This game is kicking my butt, and it is a new feeling for me. And right now I am definitely in trouble, ‘cause I don’t want to be voted off.")</f>
        <v>Chrissy (2/4): I believe that Ben, Ryan and I are the next ones to be voted off. So Lauren does somewhat have my fate in her hands. I opened the topic, but she just didn’t want to talk strategy with me. I don’t want to be seen as desperate, but that’s how I’m feeling today. This game is kicking my butt, and it is a new feeling for me. And right now I am definitely in trouble, ‘cause I don’t want to be voted off.</v>
      </c>
      <c r="D31" s="4"/>
      <c r="E31" s="3" t="str">
        <f>IFERROR(__xludf.DUMMYFUNCTION("""COMPUTED_VALUE"""),"Ryan (2/5): Knowing that the Immunity Idol is right under the flag, my heart’s beating out of my chest. I have to just wait for a moment to break away.")</f>
        <v>Ryan (2/5): Knowing that the Immunity Idol is right under the flag, my heart’s beating out of my chest. I have to just wait for a moment to break away.</v>
      </c>
      <c r="F31" s="4"/>
      <c r="G31" s="3" t="str">
        <f>IFERROR(__xludf.DUMMYFUNCTION("""COMPUTED_VALUE"""),"Devon (2/2): Ashley still wants to vote out Ben. She sees him being the biggest threat in this game, but I see Chrissy being a threat, too, due to challenge capabilities and being someone who the jury might want to see win the million dollars in the end.")</f>
        <v>Devon (2/2): Ashley still wants to vote out Ben. She sees him being the biggest threat in this game, but I see Chrissy being a threat, too, due to challenge capabilities and being someone who the jury might want to see win the million dollars in the end.</v>
      </c>
      <c r="H31" s="4"/>
      <c r="I31" s="3" t="str">
        <f>IFERROR(__xludf.DUMMYFUNCTION("""COMPUTED_VALUE"""),"Mike (1/2): I was so pissed losing this challenge. I don’t know why Devon and Chrissy didn’t take me over Ryan. You would think that because I’m in the middle, I would be needed, unless Devon is trying to flip Ryan back to him, it’s very scary to think th"&amp;"at Devon could be the deciding factor of me winning a million dollars.")</f>
        <v>Mike (1/2): I was so pissed losing this challenge. I don’t know why Devon and Chrissy didn’t take me over Ryan. You would think that because I’m in the middle, I would be needed, unless Devon is trying to flip Ryan back to him, it’s very scary to think that Devon could be the deciding factor of me winning a million dollars.</v>
      </c>
      <c r="J31" s="4"/>
      <c r="K31" s="3"/>
      <c r="L31" s="4"/>
      <c r="M31" s="3" t="str">
        <f>IFERROR(__xludf.DUMMYFUNCTION("""COMPUTED_VALUE"""),"Lauren (4/4): Timing is everything in this game, and it could be the time to vote Ben out, because he has made big decisions, and, um, has been the king in his roundtable and all that stuff. You know, why don’t Joe and Mike, right this second, when we can"&amp;" use their votes the way that we need to use them?")</f>
        <v>Lauren (4/4): Timing is everything in this game, and it could be the time to vote Ben out, because he has made big decisions, and, um, has been the king in his roundtable and all that stuff. You know, why don’t Joe and Mike, right this second, when we can use their votes the way that we need to use them?</v>
      </c>
      <c r="N31" s="4"/>
      <c r="O31" s="3"/>
      <c r="P31" s="4"/>
      <c r="Q31" s="3"/>
      <c r="R31" s="4"/>
      <c r="S31" s="3"/>
      <c r="T31" s="4"/>
      <c r="U31" s="3"/>
      <c r="V31" s="4"/>
      <c r="W31" s="3"/>
      <c r="X31" s="4"/>
      <c r="Y31" s="3"/>
      <c r="Z31" s="4"/>
      <c r="AA31" s="3"/>
      <c r="AB31" s="4"/>
      <c r="AC31" s="3"/>
      <c r="AD31" s="4"/>
      <c r="AE31" s="3"/>
      <c r="AF31" s="4"/>
      <c r="AG31" s="3"/>
      <c r="AH31" s="4"/>
      <c r="AI31" s="3"/>
      <c r="AJ31" s="4"/>
    </row>
    <row r="32">
      <c r="A32" s="3" t="str">
        <f>IFERROR(__xludf.DUMMYFUNCTION("""COMPUTED_VALUE"""),"Ben (5/5): I’m not trying to be a dictator here, but for my game, I don’t want Joe gone because everyone already can’t stand the guy. Unfortunately, some people, they’re playing with their heart and their morals. In Survivor, heart and morals don’t get yo"&amp;"u a million dollars.")</f>
        <v>Ben (5/5): I’m not trying to be a dictator here, but for my game, I don’t want Joe gone because everyone already can’t stand the guy. Unfortunately, some people, they’re playing with their heart and their morals. In Survivor, heart and morals don’t get you a million dollars.</v>
      </c>
      <c r="B32" s="4"/>
      <c r="C32" s="3" t="str">
        <f>IFERROR(__xludf.DUMMYFUNCTION("""COMPUTED_VALUE"""),"Chrissy (3/4): (tearfully) Being out here, being stripped down to nothing is way harder than I thought it would be, because in the real world, I’m always in control of everything, and it’s hard for me to not be in control of my own fate. That is why this "&amp;"game kicks your ass. I really don’t want it to be the end of the line… (sniffles and wipes away tears) But this has been my dream for 16 years, and what I do as an actuary is come up with all of the possible outcomes, so I will always keep thinking of dif"&amp;"ferent combinations and different ways that I can get myself back on top. I hope that I can have the last laugh.")</f>
        <v>Chrissy (3/4): (tearfully) Being out here, being stripped down to nothing is way harder than I thought it would be, because in the real world, I’m always in control of everything, and it’s hard for me to not be in control of my own fate. That is why this game kicks your ass. I really don’t want it to be the end of the line… (sniffles and wipes away tears) But this has been my dream for 16 years, and what I do as an actuary is come up with all of the possible outcomes, so I will always keep thinking of different combinations and different ways that I can get myself back on top. I hope that I can have the last laugh.</v>
      </c>
      <c r="D32" s="4"/>
      <c r="E32" s="3" t="str">
        <f>IFERROR(__xludf.DUMMYFUNCTION("""COMPUTED_VALUE"""),"Ryan (3/5): We were telling people about the reward, and all of a sudden, Cole goes to pee, and I’m thinking, “This is it. This is where I have to strike.” When Cole’s literally caught with his pants down, I’m going to dig up this idol.")</f>
        <v>Ryan (3/5): We were telling people about the reward, and all of a sudden, Cole goes to pee, and I’m thinking, “This is it. This is where I have to strike.” When Cole’s literally caught with his pants down, I’m going to dig up this idol.</v>
      </c>
      <c r="F32" s="4"/>
      <c r="G32" s="3" t="str">
        <f>IFERROR(__xludf.DUMMYFUNCTION("""COMPUTED_VALUE"""),"Devon (1/4): Coming back to camp after Tribal, I felt like, if there are Survivor gods, then that was a move by the Survivor devil… (laughs) ‘cause that was messed up, and I didn’t want to see Lauren go home at all.")</f>
        <v>Devon (1/4): Coming back to camp after Tribal, I felt like, if there are Survivor gods, then that was a move by the Survivor devil… (laughs) ‘cause that was messed up, and I didn’t want to see Lauren go home at all.</v>
      </c>
      <c r="H32" s="4"/>
      <c r="I32" s="3" t="str">
        <f>IFERROR(__xludf.DUMMYFUNCTION("""COMPUTED_VALUE"""),"Mike (2/2): Well, I know Ben is going to be looking for the Hidden Immunity Idol, but I’ve searched the beach, I’ve searched the woods, I’ve searched the paths, and I can’t find the idol anywhere. So I’m not worried about Ben searching for the idol. There"&amp;"’s no reason to keep following him around. Ben is not going to find another idol twice in a row. As long as he doesn’t win immunity, which he’s never done, I feel pretty confident Ben’s going home.")</f>
        <v>Mike (2/2): Well, I know Ben is going to be looking for the Hidden Immunity Idol, but I’ve searched the beach, I’ve searched the woods, I’ve searched the paths, and I can’t find the idol anywhere. So I’m not worried about Ben searching for the idol. There’s no reason to keep following him around. Ben is not going to find another idol twice in a row. As long as he doesn’t win immunity, which he’s never done, I feel pretty confident Ben’s going home.</v>
      </c>
      <c r="J32" s="4"/>
      <c r="K32" s="3"/>
      <c r="L32" s="4"/>
      <c r="M32" s="3" t="str">
        <f>IFERROR(__xludf.DUMMYFUNCTION("""COMPUTED_VALUE"""),"Lauren (1/4): Ben’s got this fake idol, but what is it going to do? Who is it going to benefit? He just wants Chrissy to walk up to Jeff, give that fake idol to him, and watch Jeff throw it in the fire and just embarrass herself. That’s just because he ha"&amp;"s a personal thing against Chrissy, and that’s my problem with Ben. He’s taking all these factors to the personal level.")</f>
        <v>Lauren (1/4): Ben’s got this fake idol, but what is it going to do? Who is it going to benefit? He just wants Chrissy to walk up to Jeff, give that fake idol to him, and watch Jeff throw it in the fire and just embarrass herself. That’s just because he has a personal thing against Chrissy, and that’s my problem with Ben. He’s taking all these factors to the personal level.</v>
      </c>
      <c r="N32" s="4"/>
      <c r="O32" s="3"/>
      <c r="P32" s="4"/>
      <c r="Q32" s="3"/>
      <c r="R32" s="4"/>
      <c r="S32" s="3"/>
      <c r="T32" s="4"/>
      <c r="U32" s="3"/>
      <c r="V32" s="4"/>
      <c r="W32" s="3"/>
      <c r="X32" s="4"/>
      <c r="Y32" s="3"/>
      <c r="Z32" s="4"/>
      <c r="AA32" s="3"/>
      <c r="AB32" s="4"/>
      <c r="AC32" s="3"/>
      <c r="AD32" s="4"/>
      <c r="AE32" s="3"/>
      <c r="AF32" s="4"/>
      <c r="AG32" s="3"/>
      <c r="AH32" s="4"/>
      <c r="AI32" s="3"/>
      <c r="AJ32" s="4"/>
    </row>
    <row r="33">
      <c r="A33" s="3" t="str">
        <f>IFERROR(__xludf.DUMMYFUNCTION("""COMPUTED_VALUE"""),"Ben (1/6): It is impossible to live with Joe. I’m sick of being called King Arthur. I’m sick of, uh, trying to keep everyone in line and straight, but right now if I need to keep Joe, I’ll do it.")</f>
        <v>Ben (1/6): It is impossible to live with Joe. I’m sick of being called King Arthur. I’m sick of, uh, trying to keep everyone in line and straight, but right now if I need to keep Joe, I’ll do it.</v>
      </c>
      <c r="B33" s="4"/>
      <c r="C33" s="3" t="str">
        <f>IFERROR(__xludf.DUMMYFUNCTION("""COMPUTED_VALUE"""),"Chrissy (4/4): I am invulnerable! I finally won an individual Immunity Challenge, and I absolutely needed it for tonight. I really believe that I was the one who was going to go home, so coming home with this necklace is just beautiful in so many ways.")</f>
        <v>Chrissy (4/4): I am invulnerable! I finally won an individual Immunity Challenge, and I absolutely needed it for tonight. I really believe that I was the one who was going to go home, so coming home with this necklace is just beautiful in so many ways.</v>
      </c>
      <c r="D33" s="4"/>
      <c r="E33" s="3" t="str">
        <f>IFERROR(__xludf.DUMMYFUNCTION("""COMPUTED_VALUE"""),"Ryan (4/5): I am standing there with the idol in my little pink shorts, and pandemonium is ensuing in front of me. Nobody knows what’s going on because I was really the only one who knew exactly what had transpired.")</f>
        <v>Ryan (4/5): I am standing there with the idol in my little pink shorts, and pandemonium is ensuing in front of me. Nobody knows what’s going on because I was really the only one who knew exactly what had transpired.</v>
      </c>
      <c r="F33" s="4"/>
      <c r="G33" s="3" t="str">
        <f>IFERROR(__xludf.DUMMYFUNCTION("""COMPUTED_VALUE"""),"Devon (2/4): Ben is still everyone’s number one target, but this game is never as-as simple as you want it to be. As soon as I think, “Oh, I have this perfect plan, it’s going to be so easy,” that’s when things just turn upside down and everything goes th"&amp;"e opposite way and you have to devise this whole new plan and start over.")</f>
        <v>Devon (2/4): Ben is still everyone’s number one target, but this game is never as-as simple as you want it to be. As soon as I think, “Oh, I have this perfect plan, it’s going to be so easy,” that’s when things just turn upside down and everything goes the opposite way and you have to devise this whole new plan and start over.</v>
      </c>
      <c r="H33" s="4"/>
      <c r="I33" s="3" t="str">
        <f>IFERROR(__xludf.DUMMYFUNCTION("""COMPUTED_VALUE"""),"Mike (1/2): Ben is like the bad guy in any horror movie-- you just keep trying to kill him, and he keeps coming back to life. Ben needs to leave this game. He’s very dangerous. You know, I don’t need the million dollars. I’m playing to win Survivor becaus"&amp;"e I am going to be the ultimate Survivor. Ben’s playing because he feels this need to win this money for his family, which makes him ferocious.")</f>
        <v>Mike (1/2): Ben is like the bad guy in any horror movie-- you just keep trying to kill him, and he keeps coming back to life. Ben needs to leave this game. He’s very dangerous. You know, I don’t need the million dollars. I’m playing to win Survivor because I am going to be the ultimate Survivor. Ben’s playing because he feels this need to win this money for his family, which makes him ferocious.</v>
      </c>
      <c r="J33" s="4"/>
      <c r="K33" s="3"/>
      <c r="L33" s="4"/>
      <c r="M33" s="3" t="str">
        <f>IFERROR(__xludf.DUMMYFUNCTION("""COMPUTED_VALUE"""),"Lauren (2/4): At this point, the only part I have is a leather string. So at the next Immunity Challenge, I have to get that shell to make it complete for it to be in play.")</f>
        <v>Lauren (2/4): At this point, the only part I have is a leather string. So at the next Immunity Challenge, I have to get that shell to make it complete for it to be in play.</v>
      </c>
      <c r="N33" s="4"/>
      <c r="O33" s="3"/>
      <c r="P33" s="4"/>
      <c r="Q33" s="3"/>
      <c r="R33" s="4"/>
      <c r="S33" s="3"/>
      <c r="T33" s="4"/>
      <c r="U33" s="3"/>
      <c r="V33" s="4"/>
      <c r="W33" s="3"/>
      <c r="X33" s="4"/>
      <c r="Y33" s="3"/>
      <c r="Z33" s="4"/>
      <c r="AA33" s="3"/>
      <c r="AB33" s="4"/>
      <c r="AC33" s="3"/>
      <c r="AD33" s="4"/>
      <c r="AE33" s="3"/>
      <c r="AF33" s="4"/>
      <c r="AG33" s="3"/>
      <c r="AH33" s="4"/>
      <c r="AI33" s="3"/>
      <c r="AJ33" s="4"/>
    </row>
    <row r="34">
      <c r="A34" s="3" t="str">
        <f>IFERROR(__xludf.DUMMYFUNCTION("""COMPUTED_VALUE"""),"Ben (2/6): It was the start to a new day and what better way to start your day from hearing from your family? So sitting up there with my wife and my two kids, you know, I know it’s a letter, but you can hear her talking those words, you know? And Wyatt w"&amp;"rote me a letter, too, and… (chuckles) and his writing is getting better. And, uh, I love my wife. I love her to death. She changed my life. She saved my life. When you go through combat and you come back, a lot of people have a hard time doing it, and I "&amp;"owe her the world. She’s why I’m out here. I’m-I’m here to play the game. My family just gave me the gas and the fuel I needed to play this game.")</f>
        <v>Ben (2/6): It was the start to a new day and what better way to start your day from hearing from your family? So sitting up there with my wife and my two kids, you know, I know it’s a letter, but you can hear her talking those words, you know? And Wyatt wrote me a letter, too, and… (chuckles) and his writing is getting better. And, uh, I love my wife. I love her to death. She changed my life. She saved my life. When you go through combat and you come back, a lot of people have a hard time doing it, and I owe her the world. She’s why I’m out here. I’m-I’m here to play the game. My family just gave me the gas and the fuel I needed to play this game.</v>
      </c>
      <c r="B34" s="4"/>
      <c r="C34" s="3" t="str">
        <f>IFERROR(__xludf.DUMMYFUNCTION("""COMPUTED_VALUE"""),"Chrissy (1/5): I get the fact that this is a game, but I felt very close to Ben, and his response was inhuman. And he wasn’t even a friend about it. He was just kind of being a jerk. It looks like my days are numbered, but I’m not going to roll over and d"&amp;"ie. I have to do everything I can to make it to the end for my family. And if I get a chance to get back at Ben, I’m going to take it.")</f>
        <v>Chrissy (1/5): I get the fact that this is a game, but I felt very close to Ben, and his response was inhuman. And he wasn’t even a friend about it. He was just kind of being a jerk. It looks like my days are numbered, but I’m not going to roll over and die. I have to do everything I can to make it to the end for my family. And if I get a chance to get back at Ben, I’m going to take it.</v>
      </c>
      <c r="D34" s="4"/>
      <c r="E34" s="3" t="str">
        <f>IFERROR(__xludf.DUMMYFUNCTION("""COMPUTED_VALUE"""),"Ryan (5/5): What Joe is pitching is true. If Ben gets to the final three, he very well could win. He’s got a great story, he’s a former marine, and he’s just a good guy. So I don’t want to take Ben to the final three. However, if I vote off Ben, that’d be"&amp;" betraying Chrissy, who really trusts me, so now is not the right time.")</f>
        <v>Ryan (5/5): What Joe is pitching is true. If Ben gets to the final three, he very well could win. He’s got a great story, he’s a former marine, and he’s just a good guy. So I don’t want to take Ben to the final three. However, if I vote off Ben, that’d be betraying Chrissy, who really trusts me, so now is not the right time.</v>
      </c>
      <c r="F34" s="4"/>
      <c r="G34" s="3" t="str">
        <f>IFERROR(__xludf.DUMMYFUNCTION("""COMPUTED_VALUE"""),"Devon (3/4): Chrissy brought up the idea of us three starting an alliance and going to the final three together. Ryan was my closest ally, and then he was my number one enemy, but regardless of how unaligned we’ve been over the past few votes, I feel like"&amp;" this is the perfect time to make a move, so I’m just going with who I think I have the best shot of going to the final three with and who I think I can beat in the end.")</f>
        <v>Devon (3/4): Chrissy brought up the idea of us three starting an alliance and going to the final three together. Ryan was my closest ally, and then he was my number one enemy, but regardless of how unaligned we’ve been over the past few votes, I feel like this is the perfect time to make a move, so I’m just going with who I think I have the best shot of going to the final three with and who I think I can beat in the end.</v>
      </c>
      <c r="H34" s="4"/>
      <c r="I34" s="3" t="str">
        <f>IFERROR(__xludf.DUMMYFUNCTION("""COMPUTED_VALUE"""),"Mike (2/2): If Ben somehow can find another idol, then this game could blow up yet again. So the first thing we did at the reward was went through every scrap of everything looking for a clue, and there was nothing. Tonight’s Tribal Council is about trimm"&amp;"ing the fat, and getting to the final four. My entire game at this point is focused around getting Ben out.")</f>
        <v>Mike (2/2): If Ben somehow can find another idol, then this game could blow up yet again. So the first thing we did at the reward was went through every scrap of everything looking for a clue, and there was nothing. Tonight’s Tribal Council is about trimming the fat, and getting to the final four. My entire game at this point is focused around getting Ben out.</v>
      </c>
      <c r="J34" s="4"/>
      <c r="K34" s="3"/>
      <c r="L34" s="4"/>
      <c r="M34" s="3" t="str">
        <f>IFERROR(__xludf.DUMMYFUNCTION("""COMPUTED_VALUE"""),"Lauren (3/4): Picking up the shell completed the idol. So with seven of us and four of us all voting the same way, case closed. It’s either Mike, Chrissy, or Ryan going home.")</f>
        <v>Lauren (3/4): Picking up the shell completed the idol. So with seven of us and four of us all voting the same way, case closed. It’s either Mike, Chrissy, or Ryan going home.</v>
      </c>
      <c r="N34" s="4"/>
      <c r="O34" s="3"/>
      <c r="P34" s="4"/>
      <c r="Q34" s="3"/>
      <c r="R34" s="4"/>
      <c r="S34" s="3"/>
      <c r="T34" s="4"/>
      <c r="U34" s="3"/>
      <c r="V34" s="4"/>
      <c r="W34" s="3"/>
      <c r="X34" s="4"/>
      <c r="Y34" s="3"/>
      <c r="Z34" s="4"/>
      <c r="AA34" s="3"/>
      <c r="AB34" s="4"/>
      <c r="AC34" s="3"/>
      <c r="AD34" s="4"/>
      <c r="AE34" s="3"/>
      <c r="AF34" s="4"/>
      <c r="AG34" s="3"/>
      <c r="AH34" s="4"/>
      <c r="AI34" s="3"/>
      <c r="AJ34" s="4"/>
    </row>
    <row r="35">
      <c r="A35" s="3" t="str">
        <f>IFERROR(__xludf.DUMMYFUNCTION("""COMPUTED_VALUE"""),"Ben (3/6): Out of nowhere, I see this “X” and it says, “Dig.” At first I think that there’s an idol underneath that rock. But there wasn’t. It’s a map of our island, and it’s a clue to where this Hidden Immunity Idol is sitting. It says, “Look for a clay "&amp;"pot.” Oh, man, I’ve been looking since Day 1 to find these darn idols. Man, I lost it. You know, no way! And now the marine in me, when there is a mission or a task to be done, it-- it’s go time. Right now I have a map. I have an objective, and I’m going "&amp;"to go get the job done. My mission now is to get to this idol. You know, I’m sweeping the area like I would clearing a room. You have to keep a keen eye out for something that looks out of place. And I have to find this, but you have to keep a calm and co"&amp;"ol head, think quickly, but think clearly.")</f>
        <v>Ben (3/6): Out of nowhere, I see this “X” and it says, “Dig.” At first I think that there’s an idol underneath that rock. But there wasn’t. It’s a map of our island, and it’s a clue to where this Hidden Immunity Idol is sitting. It says, “Look for a clay pot.” Oh, man, I’ve been looking since Day 1 to find these darn idols. Man, I lost it. You know, no way! And now the marine in me, when there is a mission or a task to be done, it-- it’s go time. Right now I have a map. I have an objective, and I’m going to go get the job done. My mission now is to get to this idol. You know, I’m sweeping the area like I would clearing a room. You have to keep a keen eye out for something that looks out of place. And I have to find this, but you have to keep a calm and cool head, think quickly, but think clearly.</v>
      </c>
      <c r="B35" s="4"/>
      <c r="C35" s="3" t="str">
        <f>IFERROR(__xludf.DUMMYFUNCTION("""COMPUTED_VALUE"""),"Chrissy (2/5): Poor Ben picked the wrong time to pick a fight with me, because he did not get to see his sweet Kelly. And now I’m going to make sure that he regrets that he ever crossed me.")</f>
        <v>Chrissy (2/5): Poor Ben picked the wrong time to pick a fight with me, because he did not get to see his sweet Kelly. And now I’m going to make sure that he regrets that he ever crossed me.</v>
      </c>
      <c r="D35" s="4"/>
      <c r="E35" s="3" t="str">
        <f>IFERROR(__xludf.DUMMYFUNCTION("""COMPUTED_VALUE"""),"Ryan (1/3): I’m really proud of myself so far because I found the idol underneath the flag. It’s mine. It’s in my pocket. It’ll be in my pants going to Tribal Council. Usually if somebody has an idol, you keep your cards close to your vest, but Devon real"&amp;"ly trusts me, so I had to tell my boy Devon. I know that Devon will never tell anybody that I have an Immunity Idol. I’m making him dependent on me a little bit, and that dependency is carrying me into the end.")</f>
        <v>Ryan (1/3): I’m really proud of myself so far because I found the idol underneath the flag. It’s mine. It’s in my pocket. It’ll be in my pants going to Tribal Council. Usually if somebody has an idol, you keep your cards close to your vest, but Devon really trusts me, so I had to tell my boy Devon. I know that Devon will never tell anybody that I have an Immunity Idol. I’m making him dependent on me a little bit, and that dependency is carrying me into the end.</v>
      </c>
      <c r="F35" s="4"/>
      <c r="G35" s="3" t="str">
        <f>IFERROR(__xludf.DUMMYFUNCTION("""COMPUTED_VALUE"""),"Devon (4/4): I really like Ashley, and now Chrissy starts pitching this idea of getting rid of Ashley before Ben, which is just crazy to me, because Ben is dangerous. He has made big moves, and if Ben is in the final three, none of us stand a chance.")</f>
        <v>Devon (4/4): I really like Ashley, and now Chrissy starts pitching this idea of getting rid of Ashley before Ben, which is just crazy to me, because Ben is dangerous. He has made big moves, and if Ben is in the final three, none of us stand a chance.</v>
      </c>
      <c r="H35" s="4"/>
      <c r="I35" s="3"/>
      <c r="J35" s="4"/>
      <c r="K35" s="3"/>
      <c r="L35" s="4"/>
      <c r="M35" s="3" t="str">
        <f>IFERROR(__xludf.DUMMYFUNCTION("""COMPUTED_VALUE"""),"Lauren (4/4): I just heard that Ben is trying to blindside me. I’m like, “What the hell is going on?!” So you know, I still have that extra vote, but first I want to see if I can get the numbers back on my side.")</f>
        <v>Lauren (4/4): I just heard that Ben is trying to blindside me. I’m like, “What the hell is going on?!” So you know, I still have that extra vote, but first I want to see if I can get the numbers back on my side.</v>
      </c>
      <c r="N35" s="4"/>
      <c r="O35" s="3"/>
      <c r="P35" s="4"/>
      <c r="Q35" s="3"/>
      <c r="R35" s="4"/>
      <c r="S35" s="3"/>
      <c r="T35" s="4"/>
      <c r="U35" s="3"/>
      <c r="V35" s="4"/>
      <c r="W35" s="3"/>
      <c r="X35" s="4"/>
      <c r="Y35" s="3"/>
      <c r="Z35" s="4"/>
      <c r="AA35" s="3"/>
      <c r="AB35" s="4"/>
      <c r="AC35" s="3"/>
      <c r="AD35" s="4"/>
      <c r="AE35" s="3"/>
      <c r="AF35" s="4"/>
      <c r="AG35" s="3"/>
      <c r="AH35" s="4"/>
      <c r="AI35" s="3"/>
      <c r="AJ35" s="4"/>
    </row>
    <row r="36">
      <c r="A36" s="3" t="str">
        <f>IFERROR(__xludf.DUMMYFUNCTION("""COMPUTED_VALUE"""),"Ben (4/6): I found an idol on Survivor. I’ve never been more happy in my entire life to wear a darn necklace of shells, you know? At this point the seven blowing up and my name has been thrown around. I’m being called King Arthur. So I need the idol, and "&amp;"I ain’t telling no one about it, ‘cause nobody around here can keep a darn secret. This gets me one step closer to a million, and I believe that my wife helped me find this idol. So thank you, honey. This one’s for you, and this one is from you.")</f>
        <v>Ben (4/6): I found an idol on Survivor. I’ve never been more happy in my entire life to wear a darn necklace of shells, you know? At this point the seven blowing up and my name has been thrown around. I’m being called King Arthur. So I need the idol, and I ain’t telling no one about it, ‘cause nobody around here can keep a darn secret. This gets me one step closer to a million, and I believe that my wife helped me find this idol. So thank you, honey. This one’s for you, and this one is from you.</v>
      </c>
      <c r="B36" s="4"/>
      <c r="C36" s="3" t="str">
        <f>IFERROR(__xludf.DUMMYFUNCTION("""COMPUTED_VALUE"""),"Chrissy (3/5): The reason that I picked Ashley to come on the reward with us was because I felt like Ashley would be the easiest of the four to break. It’s a long shot, but if I can bring just one person over to our side, then we have the majority in numb"&amp;"ers and can control the next vote.")</f>
        <v>Chrissy (3/5): The reason that I picked Ashley to come on the reward with us was because I felt like Ashley would be the easiest of the four to break. It’s a long shot, but if I can bring just one person over to our side, then we have the majority in numbers and can control the next vote.</v>
      </c>
      <c r="D36" s="4"/>
      <c r="E36" s="3" t="str">
        <f>IFERROR(__xludf.DUMMYFUNCTION("""COMPUTED_VALUE"""),"Ryan (2/3): I wanted the experience of being on the yacht, but at the end of the day, you’ve got to move on. And I now have the opportunity to talk to Ben because I’m trying to build as many relationships and maximize my advantages that I have.")</f>
        <v>Ryan (2/3): I wanted the experience of being on the yacht, but at the end of the day, you’ve got to move on. And I now have the opportunity to talk to Ben because I’m trying to build as many relationships and maximize my advantages that I have.</v>
      </c>
      <c r="F36" s="4"/>
      <c r="G36" s="3" t="str">
        <f>IFERROR(__xludf.DUMMYFUNCTION("""COMPUTED_VALUE"""),"Devon (1/7): I’m getting a weird feeling from Ben. He’s acting like he’s giving up in this game. But he wouldn’t just give up like that. Ben’s a good player. He’s dangerous. He may just be acting one way so that we think he hasn’t found a Hidden Immunity "&amp;"Idol. It’s terrifying.")</f>
        <v>Devon (1/7): I’m getting a weird feeling from Ben. He’s acting like he’s giving up in this game. But he wouldn’t just give up like that. Ben’s a good player. He’s dangerous. He may just be acting one way so that we think he hasn’t found a Hidden Immunity Idol. It’s terrifying.</v>
      </c>
      <c r="H36" s="4"/>
      <c r="I36" s="3"/>
      <c r="J36" s="4"/>
      <c r="K36" s="3"/>
      <c r="L36" s="4"/>
      <c r="M36" s="3"/>
      <c r="N36" s="4"/>
      <c r="O36" s="3"/>
      <c r="P36" s="4"/>
      <c r="Q36" s="3"/>
      <c r="R36" s="4"/>
      <c r="S36" s="3"/>
      <c r="T36" s="4"/>
      <c r="U36" s="3"/>
      <c r="V36" s="4"/>
      <c r="W36" s="3"/>
      <c r="X36" s="4"/>
      <c r="Y36" s="3"/>
      <c r="Z36" s="4"/>
      <c r="AA36" s="3"/>
      <c r="AB36" s="4"/>
      <c r="AC36" s="3"/>
      <c r="AD36" s="4"/>
      <c r="AE36" s="3"/>
      <c r="AF36" s="4"/>
      <c r="AG36" s="3"/>
      <c r="AH36" s="4"/>
      <c r="AI36" s="3"/>
      <c r="AJ36" s="4"/>
    </row>
    <row r="37">
      <c r="A37" s="3" t="str">
        <f>IFERROR(__xludf.DUMMYFUNCTION("""COMPUTED_VALUE"""),"Ben (5/6): My mission now is to stay on the inside of JP, Chrissy and Ryan, and infiltrate when we get back from Tribal.")</f>
        <v>Ben (5/6): My mission now is to stay on the inside of JP, Chrissy and Ryan, and infiltrate when we get back from Tribal.</v>
      </c>
      <c r="B37" s="4"/>
      <c r="C37" s="3" t="str">
        <f>IFERROR(__xludf.DUMMYFUNCTION("""COMPUTED_VALUE"""),"Chrissy (4/5): I was ready to go to Tribal and vote for Ben, but, oh, my God, if by voting out Lauren, that will keep me safe, I have to consider it.")</f>
        <v>Chrissy (4/5): I was ready to go to Tribal and vote for Ben, but, oh, my God, if by voting out Lauren, that will keep me safe, I have to consider it.</v>
      </c>
      <c r="D37" s="4"/>
      <c r="E37" s="3" t="str">
        <f>IFERROR(__xludf.DUMMYFUNCTION("""COMPUTED_VALUE"""),"Ryan (3/3): Truth is power in this game, and I need to let people know I’m telling them the truth.")</f>
        <v>Ryan (3/3): Truth is power in this game, and I need to let people know I’m telling them the truth.</v>
      </c>
      <c r="F37" s="4"/>
      <c r="G37" s="3" t="str">
        <f>IFERROR(__xludf.DUMMYFUNCTION("""COMPUTED_VALUE"""),"Devon (2/7): I want to believe that there’s no more idols. I mean, for Ben to find another one would be crazy, but maybe if I vote Mike, it’s kind of providing me with a little safety net. The problem is, Mike will be pissed off at me, and wouldn’t take m"&amp;"e in the final three. And, you know, this is our real shot where we actually feel like, finally, we’re getting rid of Ben. I just got to pray that, uh, Ben doesn’t pull off a miracle tonight.")</f>
        <v>Devon (2/7): I want to believe that there’s no more idols. I mean, for Ben to find another one would be crazy, but maybe if I vote Mike, it’s kind of providing me with a little safety net. The problem is, Mike will be pissed off at me, and wouldn’t take me in the final three. And, you know, this is our real shot where we actually feel like, finally, we’re getting rid of Ben. I just got to pray that, uh, Ben doesn’t pull off a miracle tonight.</v>
      </c>
      <c r="H37" s="4"/>
      <c r="I37" s="3"/>
      <c r="J37" s="4"/>
      <c r="K37" s="3"/>
      <c r="L37" s="4"/>
      <c r="M37" s="3"/>
      <c r="N37" s="4"/>
      <c r="O37" s="3"/>
      <c r="P37" s="4"/>
      <c r="Q37" s="3"/>
      <c r="R37" s="4"/>
      <c r="S37" s="3"/>
      <c r="T37" s="4"/>
      <c r="U37" s="3"/>
      <c r="V37" s="4"/>
      <c r="W37" s="3"/>
      <c r="X37" s="4"/>
      <c r="Y37" s="3"/>
      <c r="Z37" s="4"/>
      <c r="AA37" s="3"/>
      <c r="AB37" s="4"/>
      <c r="AC37" s="3"/>
      <c r="AD37" s="4"/>
      <c r="AE37" s="3"/>
      <c r="AF37" s="4"/>
      <c r="AG37" s="3"/>
      <c r="AH37" s="4"/>
      <c r="AI37" s="3"/>
      <c r="AJ37" s="4"/>
    </row>
    <row r="38">
      <c r="A38" s="3" t="str">
        <f>IFERROR(__xludf.DUMMYFUNCTION("""COMPUTED_VALUE"""),"Ben (6/6): Tribal Council is going to be fun to watch, ‘cause we’re going to pull the rug out from underneath them. So I got to get my acting shoes on… (chuckles) and they need to get Mike and Joe.")</f>
        <v>Ben (6/6): Tribal Council is going to be fun to watch, ‘cause we’re going to pull the rug out from underneath them. So I got to get my acting shoes on… (chuckles) and they need to get Mike and Joe.</v>
      </c>
      <c r="B38" s="4"/>
      <c r="C38" s="3" t="str">
        <f>IFERROR(__xludf.DUMMYFUNCTION("""COMPUTED_VALUE"""),"Chrissy (5/5): The problem is, for six days Ben has lied to me and used me, so how am I supposed to trust him knowing that he might just come back to camp and say, “Ha, Ha, I duped you again.”")</f>
        <v>Chrissy (5/5): The problem is, for six days Ben has lied to me and used me, so how am I supposed to trust him knowing that he might just come back to camp and say, “Ha, Ha, I duped you again.”</v>
      </c>
      <c r="D38" s="4"/>
      <c r="E38" s="3" t="str">
        <f>IFERROR(__xludf.DUMMYFUNCTION("""COMPUTED_VALUE"""),"Ryan (1/3): I love cheeseburgers. I’m starving. I’m absolutely starving. And now I just have to continue to watch the Coconuts comedy show. And it’s getting a bit annoying, but it’s just been so beneficial to have people like Mike and Joe on the outside w"&amp;"ho nobody want to work with, so it’s making it a lot easier to get to that seven than it normally should be in a season of Survivor.")</f>
        <v>Ryan (1/3): I love cheeseburgers. I’m starving. I’m absolutely starving. And now I just have to continue to watch the Coconuts comedy show. And it’s getting a bit annoying, but it’s just been so beneficial to have people like Mike and Joe on the outside who nobody want to work with, so it’s making it a lot easier to get to that seven than it normally should be in a season of Survivor.</v>
      </c>
      <c r="F38" s="4"/>
      <c r="G38" s="3" t="str">
        <f>IFERROR(__xludf.DUMMYFUNCTION("""COMPUTED_VALUE"""),"Devon (3/7): Tribal Council was not what I expected at all. Ben shocked everyone, pulled out his third idol in a row. Insane.")</f>
        <v>Devon (3/7): Tribal Council was not what I expected at all. Ben shocked everyone, pulled out his third idol in a row. Insane.</v>
      </c>
      <c r="H38" s="4"/>
      <c r="I38" s="3"/>
      <c r="J38" s="4"/>
      <c r="K38" s="3"/>
      <c r="L38" s="4"/>
      <c r="M38" s="3"/>
      <c r="N38" s="4"/>
      <c r="O38" s="3"/>
      <c r="P38" s="4"/>
      <c r="Q38" s="3"/>
      <c r="R38" s="4"/>
      <c r="S38" s="3"/>
      <c r="T38" s="4"/>
      <c r="U38" s="3"/>
      <c r="V38" s="4"/>
      <c r="W38" s="3"/>
      <c r="X38" s="4"/>
      <c r="Y38" s="3"/>
      <c r="Z38" s="4"/>
      <c r="AA38" s="3"/>
      <c r="AB38" s="4"/>
      <c r="AC38" s="3"/>
      <c r="AD38" s="4"/>
      <c r="AE38" s="3"/>
      <c r="AF38" s="4"/>
      <c r="AG38" s="3"/>
      <c r="AH38" s="4"/>
      <c r="AI38" s="3"/>
      <c r="AJ38" s="4"/>
    </row>
    <row r="39">
      <c r="A39" s="3" t="str">
        <f>IFERROR(__xludf.DUMMYFUNCTION("""COMPUTED_VALUE"""),"Ben (1/5): Mike and Joe are pretty much in the dark of me working with Ashley, Devon and Lauren, but Joe is walking around like it was his damn idea, you know, to blindside JP. He did what a good little puppet would do. You know, you pull the strings, you"&amp;" make sure you write JP, and he did. I should get an award for, uh, the performance I put out after I got back to camp. I’m doing my best double agent, whatever you want to call it. I’m playing the role of being on the outs with Chrissy and Ryan to gather"&amp;" intel when I know that I have my alliance of four in Lauren, Devon, Ashley and myself.")</f>
        <v>Ben (1/5): Mike and Joe are pretty much in the dark of me working with Ashley, Devon and Lauren, but Joe is walking around like it was his damn idea, you know, to blindside JP. He did what a good little puppet would do. You know, you pull the strings, you make sure you write JP, and he did. I should get an award for, uh, the performance I put out after I got back to camp. I’m doing my best double agent, whatever you want to call it. I’m playing the role of being on the outs with Chrissy and Ryan to gather intel when I know that I have my alliance of four in Lauren, Devon, Ashley and myself.</v>
      </c>
      <c r="B39" s="4"/>
      <c r="C39" s="3" t="str">
        <f>IFERROR(__xludf.DUMMYFUNCTION("""COMPUTED_VALUE"""),"Chrissy (1/4): So when I woke up this morning, Ben is gone, and I’m a little nervous ‘cause Ben is obviously looking for an idol, but everyone now wants Ben out of the game. So to keep me safe for one more Tribal, I am banking on the fact that Ben will no"&amp;"t find an idol again.")</f>
        <v>Chrissy (1/4): So when I woke up this morning, Ben is gone, and I’m a little nervous ‘cause Ben is obviously looking for an idol, but everyone now wants Ben out of the game. So to keep me safe for one more Tribal, I am banking on the fact that Ben will not find an idol again.</v>
      </c>
      <c r="D39" s="4"/>
      <c r="E39" s="3" t="str">
        <f>IFERROR(__xludf.DUMMYFUNCTION("""COMPUTED_VALUE"""),"Ryan (2/3): We’re still going to get out Mike and Joe, but me and Chrissy are playing a bit more strategic game than everybody else. We’re looking down the road, and our focus at this point is on Ben as that first vote going into the seven. Ben’s a strong"&amp;" player. He’s going to be really tough to beat in the end. And it’s so funny, Ben’s the one that’s saying, “Let’s stick with the seven. Stick with the seven.” Yeah, we’re sticking with it, but you’re going to be number seven.")</f>
        <v>Ryan (2/3): We’re still going to get out Mike and Joe, but me and Chrissy are playing a bit more strategic game than everybody else. We’re looking down the road, and our focus at this point is on Ben as that first vote going into the seven. Ben’s a strong player. He’s going to be really tough to beat in the end. And it’s so funny, Ben’s the one that’s saying, “Let’s stick with the seven. Stick with the seven.” Yeah, we’re sticking with it, but you’re going to be number seven.</v>
      </c>
      <c r="F39" s="4"/>
      <c r="G39" s="3" t="str">
        <f>IFERROR(__xludf.DUMMYFUNCTION("""COMPUTED_VALUE"""),"Devon (4/7): If I didn’t write down Doc’s name, I would be out of the game. I just had this feeling Ben was playing all of us, and I went with my gut, and Doc went home and I didn’t. I’m still sitting here alive. So I potentially did make a million dollar"&amp;" move right there.")</f>
        <v>Devon (4/7): If I didn’t write down Doc’s name, I would be out of the game. I just had this feeling Ben was playing all of us, and I went with my gut, and Doc went home and I didn’t. I’m still sitting here alive. So I potentially did make a million dollar move right there.</v>
      </c>
      <c r="H39" s="4"/>
      <c r="I39" s="3"/>
      <c r="J39" s="4"/>
      <c r="K39" s="3"/>
      <c r="L39" s="4"/>
      <c r="M39" s="3"/>
      <c r="N39" s="4"/>
      <c r="O39" s="3"/>
      <c r="P39" s="4"/>
      <c r="Q39" s="3"/>
      <c r="R39" s="4"/>
      <c r="S39" s="3"/>
      <c r="T39" s="4"/>
      <c r="U39" s="3"/>
      <c r="V39" s="4"/>
      <c r="W39" s="3"/>
      <c r="X39" s="4"/>
      <c r="Y39" s="3"/>
      <c r="Z39" s="4"/>
      <c r="AA39" s="3"/>
      <c r="AB39" s="4"/>
      <c r="AC39" s="3"/>
      <c r="AD39" s="4"/>
      <c r="AE39" s="3"/>
      <c r="AF39" s="4"/>
      <c r="AG39" s="3"/>
      <c r="AH39" s="4"/>
      <c r="AI39" s="3"/>
      <c r="AJ39" s="4"/>
    </row>
    <row r="40">
      <c r="A40" s="3" t="str">
        <f>IFERROR(__xludf.DUMMYFUNCTION("""COMPUTED_VALUE"""),"Ben (2/5): It’d be nice to kick back and relax with Devon and Ashley, but I’m still playing my part as being on the outs, but that stuff is kind of fun for me right now just ‘cause I’m messing with Joe and he don’t even know it. Anytime I can mess with Jo"&amp;"e, I’ll take it.")</f>
        <v>Ben (2/5): It’d be nice to kick back and relax with Devon and Ashley, but I’m still playing my part as being on the outs, but that stuff is kind of fun for me right now just ‘cause I’m messing with Joe and he don’t even know it. Anytime I can mess with Joe, I’ll take it.</v>
      </c>
      <c r="B40" s="4"/>
      <c r="C40" s="3" t="str">
        <f>IFERROR(__xludf.DUMMYFUNCTION("""COMPUTED_VALUE"""),"Chrissy (2/4): Although I don’t know him well, having Devon on the final three with me allows me to break up the Ashley-Devon alliance. Ashley was calling me out in front of our tribe, so if Ashley wants me out, then I want her out. On the other hand, Ben"&amp;" is a big threat, but he’s not attached to anyone, whereas Ashley right now has better relationships. So for my game, what may make more sense to vote off Ashley first and Ben next. Right now I don’t know which way is best to go.")</f>
        <v>Chrissy (2/4): Although I don’t know him well, having Devon on the final three with me allows me to break up the Ashley-Devon alliance. Ashley was calling me out in front of our tribe, so if Ashley wants me out, then I want her out. On the other hand, Ben is a big threat, but he’s not attached to anyone, whereas Ashley right now has better relationships. So for my game, what may make more sense to vote off Ashley first and Ben next. Right now I don’t know which way is best to go.</v>
      </c>
      <c r="D40" s="4"/>
      <c r="E40" s="3" t="str">
        <f>IFERROR(__xludf.DUMMYFUNCTION("""COMPUTED_VALUE"""),"Ryan (3/3): I was very surprised that Ben, Lauren, and Devon chose to eat. I thought we had a job to do in taking out Joe and Mike. What-what am I? A-a Romanian gymnast? Like, I-I-- I’m going to be doing backflips on the platform? That kind of left a bad "&amp;"taste in my mouth, but luckily, Ashley won. And now we get to decide who’s going to stay between Mike and Joe.")</f>
        <v>Ryan (3/3): I was very surprised that Ben, Lauren, and Devon chose to eat. I thought we had a job to do in taking out Joe and Mike. What-what am I? A-a Romanian gymnast? Like, I-I-- I’m going to be doing backflips on the platform? That kind of left a bad taste in my mouth, but luckily, Ashley won. And now we get to decide who’s going to stay between Mike and Joe.</v>
      </c>
      <c r="F40" s="4"/>
      <c r="G40" s="3" t="str">
        <f>IFERROR(__xludf.DUMMYFUNCTION("""COMPUTED_VALUE"""),"Devon (5/7): It was shocking to me. I didn’t expect this twist. Immediately, I know she’s showing me this because she thinks I’m the only one who can beat Ben in a fire-all. I’m excited, man. I’m pumped. It’s going to give me that exact oomph at the end o"&amp;"f my game that I need to show the jury that I deserve the million dollars, that I’m the one who took down Ben.")</f>
        <v>Devon (5/7): It was shocking to me. I didn’t expect this twist. Immediately, I know she’s showing me this because she thinks I’m the only one who can beat Ben in a fire-all. I’m excited, man. I’m pumped. It’s going to give me that exact oomph at the end of my game that I need to show the jury that I deserve the million dollars, that I’m the one who took down Ben.</v>
      </c>
      <c r="H40" s="4"/>
      <c r="I40" s="3"/>
      <c r="J40" s="4"/>
      <c r="K40" s="3"/>
      <c r="L40" s="4"/>
      <c r="M40" s="3"/>
      <c r="N40" s="4"/>
      <c r="O40" s="3"/>
      <c r="P40" s="4"/>
      <c r="Q40" s="3"/>
      <c r="R40" s="4"/>
      <c r="S40" s="3"/>
      <c r="T40" s="4"/>
      <c r="U40" s="3"/>
      <c r="V40" s="4"/>
      <c r="W40" s="3"/>
      <c r="X40" s="4"/>
      <c r="Y40" s="3"/>
      <c r="Z40" s="4"/>
      <c r="AA40" s="3"/>
      <c r="AB40" s="4"/>
      <c r="AC40" s="3"/>
      <c r="AD40" s="4"/>
      <c r="AE40" s="3"/>
      <c r="AF40" s="4"/>
      <c r="AG40" s="3"/>
      <c r="AH40" s="4"/>
      <c r="AI40" s="3"/>
      <c r="AJ40" s="4"/>
    </row>
    <row r="41">
      <c r="A41" s="3" t="str">
        <f>IFERROR(__xludf.DUMMYFUNCTION("""COMPUTED_VALUE"""),"Ben (3/5): After the challenge, even with Chrissy winning, there’s three other people to pick and send home, so no harm no foul. Now we just need to get to gettin’ and figure out who is voted out next.")</f>
        <v>Ben (3/5): After the challenge, even with Chrissy winning, there’s three other people to pick and send home, so no harm no foul. Now we just need to get to gettin’ and figure out who is voted out next.</v>
      </c>
      <c r="B41" s="4"/>
      <c r="C41" s="3" t="str">
        <f>IFERROR(__xludf.DUMMYFUNCTION("""COMPUTED_VALUE"""),"Chrissy (3/4): My whole plan was to try and win immunity so that going into Tribal Council either Ashley or Ben was available to be voted out. So I have to decide which one I want to vote out first. This is my time to be in control of the game.")</f>
        <v>Chrissy (3/4): My whole plan was to try and win immunity so that going into Tribal Council either Ashley or Ben was available to be voted out. So I have to decide which one I want to vote out first. This is my time to be in control of the game.</v>
      </c>
      <c r="D41" s="4"/>
      <c r="E41" s="3" t="str">
        <f>IFERROR(__xludf.DUMMYFUNCTION("""COMPUTED_VALUE"""),"Ryan (1/3): So I tried to be very gracious. I just said, “Good move, everybody. Well played,” even though I’m infuriated. I thought I had it made. It’s a very new feeling for me being on the bottom. And I really need to think how I’m going to recover from"&amp;" this.")</f>
        <v>Ryan (1/3): So I tried to be very gracious. I just said, “Good move, everybody. Well played,” even though I’m infuriated. I thought I had it made. It’s a very new feeling for me being on the bottom. And I really need to think how I’m going to recover from this.</v>
      </c>
      <c r="F41" s="4"/>
      <c r="G41" s="3" t="str">
        <f>IFERROR(__xludf.DUMMYFUNCTION("""COMPUTED_VALUE"""),"Devon (6/7): Throughout this game, I’ve been able to start fires with flint. I’ve done it plenty of mornings, but I need to practice.")</f>
        <v>Devon (6/7): Throughout this game, I’ve been able to start fires with flint. I’ve done it plenty of mornings, but I need to practice.</v>
      </c>
      <c r="H41" s="4"/>
      <c r="I41" s="3"/>
      <c r="J41" s="4"/>
      <c r="K41" s="3"/>
      <c r="L41" s="4"/>
      <c r="M41" s="3"/>
      <c r="N41" s="4"/>
      <c r="O41" s="3"/>
      <c r="P41" s="4"/>
      <c r="Q41" s="3"/>
      <c r="R41" s="4"/>
      <c r="S41" s="3"/>
      <c r="T41" s="4"/>
      <c r="U41" s="3"/>
      <c r="V41" s="4"/>
      <c r="W41" s="3"/>
      <c r="X41" s="4"/>
      <c r="Y41" s="3"/>
      <c r="Z41" s="4"/>
      <c r="AA41" s="3"/>
      <c r="AB41" s="4"/>
      <c r="AC41" s="3"/>
      <c r="AD41" s="4"/>
      <c r="AE41" s="3"/>
      <c r="AF41" s="4"/>
      <c r="AG41" s="3"/>
      <c r="AH41" s="4"/>
      <c r="AI41" s="3"/>
      <c r="AJ41" s="4"/>
    </row>
    <row r="42">
      <c r="A42" s="3" t="str">
        <f>IFERROR(__xludf.DUMMYFUNCTION("""COMPUTED_VALUE"""),"Ben (4/5): This whole act that I’m putting on out here, it is a little exhausting, but it’s for a good cause to this point. So I just need to get through one more Tribal and play the “Poor me, why me, oh, me” card.")</f>
        <v>Ben (4/5): This whole act that I’m putting on out here, it is a little exhausting, but it’s for a good cause to this point. So I just need to get through one more Tribal and play the “Poor me, why me, oh, me” card.</v>
      </c>
      <c r="B42" s="4"/>
      <c r="C42" s="3" t="str">
        <f>IFERROR(__xludf.DUMMYFUNCTION("""COMPUTED_VALUE"""),"Chrissy (4/4): Ashley’s plan is to split the votes for Ben and Mike, see if anyone plays the idol, and if no one plays the idol, then vote out Ben. But I would actually like to vote Ashley out first, because she is the one that I trust the least, and I kn"&amp;"ow she’s gunning for me to be out. So I’ve got to get rid of her.")</f>
        <v>Chrissy (4/4): Ashley’s plan is to split the votes for Ben and Mike, see if anyone plays the idol, and if no one plays the idol, then vote out Ben. But I would actually like to vote Ashley out first, because she is the one that I trust the least, and I know she’s gunning for me to be out. So I’ve got to get rid of her.</v>
      </c>
      <c r="D42" s="4"/>
      <c r="E42" s="3" t="str">
        <f>IFERROR(__xludf.DUMMYFUNCTION("""COMPUTED_VALUE"""),"Ryan (2/3): I never thought I would have to repair my trust with Devon. Devon and I have been together since Day 1. I’ve given him every single ounce of information that I’ve had in this game, and he blindsided me. He could have sent me home.")</f>
        <v>Ryan (2/3): I never thought I would have to repair my trust with Devon. Devon and I have been together since Day 1. I’ve given him every single ounce of information that I’ve had in this game, and he blindsided me. He could have sent me home.</v>
      </c>
      <c r="F42" s="4"/>
      <c r="G42" s="3" t="str">
        <f>IFERROR(__xludf.DUMMYFUNCTION("""COMPUTED_VALUE"""),"Devon (7/7): So I’m striking the flint, and all of a sudden, it breaks. I’m thinking this is probably meant to be. This flint just broke because I’m not supposed to waste my energy. I need to go into this Tribal Council calm, cool, and I need to believe i"&amp;"n myself because I do want the million dollars for my life, for my family’s life, for everyone I care about. Tonight could change the rest of my life. It-it all lies on me. It’s crazy.")</f>
        <v>Devon (7/7): So I’m striking the flint, and all of a sudden, it breaks. I’m thinking this is probably meant to be. This flint just broke because I’m not supposed to waste my energy. I need to go into this Tribal Council calm, cool, and I need to believe in myself because I do want the million dollars for my life, for my family’s life, for everyone I care about. Tonight could change the rest of my life. It-it all lies on me. It’s crazy.</v>
      </c>
      <c r="H42" s="4"/>
      <c r="I42" s="3"/>
      <c r="J42" s="4"/>
      <c r="K42" s="3"/>
      <c r="L42" s="4"/>
      <c r="M42" s="3"/>
      <c r="N42" s="4"/>
      <c r="O42" s="3"/>
      <c r="P42" s="4"/>
      <c r="Q42" s="3"/>
      <c r="R42" s="4"/>
      <c r="S42" s="3"/>
      <c r="T42" s="4"/>
      <c r="U42" s="3"/>
      <c r="V42" s="4"/>
      <c r="W42" s="3"/>
      <c r="X42" s="4"/>
      <c r="Y42" s="3"/>
      <c r="Z42" s="4"/>
      <c r="AA42" s="3"/>
      <c r="AB42" s="4"/>
      <c r="AC42" s="3"/>
      <c r="AD42" s="4"/>
      <c r="AE42" s="3"/>
      <c r="AF42" s="4"/>
      <c r="AG42" s="3"/>
      <c r="AH42" s="4"/>
      <c r="AI42" s="3"/>
      <c r="AJ42" s="4"/>
    </row>
    <row r="43">
      <c r="A43" s="3" t="str">
        <f>IFERROR(__xludf.DUMMYFUNCTION("""COMPUTED_VALUE"""),"Ben (5/5): I still have an idol, but I don’t feel I need to play it. And for tonight to actually happen the way it’s supposed to happen, put a sucker in my hand and a balloon in the other, and I’ll be sitting there like a little kid in a candy store just "&amp;"watching Joe get his torch snuffed.")</f>
        <v>Ben (5/5): I still have an idol, but I don’t feel I need to play it. And for tonight to actually happen the way it’s supposed to happen, put a sucker in my hand and a balloon in the other, and I’ll be sitting there like a little kid in a candy store just watching Joe get his torch snuffed.</v>
      </c>
      <c r="B43" s="4"/>
      <c r="C43" s="3" t="str">
        <f>IFERROR(__xludf.DUMMYFUNCTION("""COMPUTED_VALUE"""),"Chrissy (1/10): The fact that Ben played his idol, means that he now has no idol, which is lovely. And, frankly, I’m happy that Ashley is gone. So it worked out just fine for me. And now I am in a group of five where four people have the exact same target"&amp;": Ben.")</f>
        <v>Chrissy (1/10): The fact that Ben played his idol, means that he now has no idol, which is lovely. And, frankly, I’m happy that Ashley is gone. So it worked out just fine for me. And now I am in a group of five where four people have the exact same target: Ben.</v>
      </c>
      <c r="D43" s="4"/>
      <c r="E43" s="3" t="str">
        <f>IFERROR(__xludf.DUMMYFUNCTION("""COMPUTED_VALUE"""),"Ryan (3/3): I feel like nothing is going my way. I can’t win a veggie wrap. That’s how bad things are going right now. I have an idol in my pocket, but I don’t want to just play it once and then just go home the next time, so I need to talk to Mike, becau"&amp;"se if we can work together and we can show that we both have been left out of votes, we have both been on the bottom, I think it would endear us to each other and just maybe I could swing him over and have the numbers back on our side.")</f>
        <v>Ryan (3/3): I feel like nothing is going my way. I can’t win a veggie wrap. That’s how bad things are going right now. I have an idol in my pocket, but I don’t want to just play it once and then just go home the next time, so I need to talk to Mike, because if we can work together and we can show that we both have been left out of votes, we have both been on the bottom, I think it would endear us to each other and just maybe I could swing him over and have the numbers back on our side.</v>
      </c>
      <c r="F43" s="4"/>
      <c r="G43" s="3"/>
      <c r="H43" s="4"/>
      <c r="I43" s="3"/>
      <c r="J43" s="4"/>
      <c r="K43" s="3"/>
      <c r="L43" s="4"/>
      <c r="M43" s="3"/>
      <c r="N43" s="4"/>
      <c r="O43" s="3"/>
      <c r="P43" s="4"/>
      <c r="Q43" s="3"/>
      <c r="R43" s="4"/>
      <c r="S43" s="3"/>
      <c r="T43" s="4"/>
      <c r="U43" s="3"/>
      <c r="V43" s="4"/>
      <c r="W43" s="3"/>
      <c r="X43" s="4"/>
      <c r="Y43" s="3"/>
      <c r="Z43" s="4"/>
      <c r="AA43" s="3"/>
      <c r="AB43" s="4"/>
      <c r="AC43" s="3"/>
      <c r="AD43" s="4"/>
      <c r="AE43" s="3"/>
      <c r="AF43" s="4"/>
      <c r="AG43" s="3"/>
      <c r="AH43" s="4"/>
      <c r="AI43" s="3"/>
      <c r="AJ43" s="4"/>
    </row>
    <row r="44">
      <c r="A44" s="3" t="str">
        <f>IFERROR(__xludf.DUMMYFUNCTION("""COMPUTED_VALUE"""),"Ben (1/4): Ryan played an idol at Tribal. Traditionally, once an idol is played, one comes back into the game. With that one coming back into the game, we need to find it. So I decided to make a fake idol and I’m going to plant that somewhere while I’m lo"&amp;"oking for the real idol. If Chrissy, Mike or Ryan find this fake idol, they’ll stop looking, and that will give us more time to look for the real one.")</f>
        <v>Ben (1/4): Ryan played an idol at Tribal. Traditionally, once an idol is played, one comes back into the game. With that one coming back into the game, we need to find it. So I decided to make a fake idol and I’m going to plant that somewhere while I’m looking for the real idol. If Chrissy, Mike or Ryan find this fake idol, they’ll stop looking, and that will give us more time to look for the real one.</v>
      </c>
      <c r="B44" s="4"/>
      <c r="C44" s="3" t="str">
        <f>IFERROR(__xludf.DUMMYFUNCTION("""COMPUTED_VALUE"""),"Chrissy (2/10): My relationship with Ben is so incredibly complex. We were friends to the end, and now we can’t stand each other. So I decide that I’m going to approach Ben and simply make up with him. We hugged it out and now, you know, I suppose we’re f"&amp;"riends. But, honestly, it is only for gameplay at this point.")</f>
        <v>Chrissy (2/10): My relationship with Ben is so incredibly complex. We were friends to the end, and now we can’t stand each other. So I decide that I’m going to approach Ben and simply make up with him. We hugged it out and now, you know, I suppose we’re friends. But, honestly, it is only for gameplay at this point.</v>
      </c>
      <c r="D44" s="4"/>
      <c r="E44" s="3" t="str">
        <f>IFERROR(__xludf.DUMMYFUNCTION("""COMPUTED_VALUE"""),"Ryan (1/2): I was frickin’ hoodwinked. I was just duped. Apparently, Ben was with Devon, Lauren and Ashley. I had no idea, and I played my idol. I didn’t have to. They flushed that. I’m in an awful spot right now. I have no allies except Chrissy, who has "&amp;"no power. Um, but other than that, it went really well.")</f>
        <v>Ryan (1/2): I was frickin’ hoodwinked. I was just duped. Apparently, Ben was with Devon, Lauren and Ashley. I had no idea, and I played my idol. I didn’t have to. They flushed that. I’m in an awful spot right now. I have no allies except Chrissy, who has no power. Um, but other than that, it went really well.</v>
      </c>
      <c r="F44" s="4"/>
      <c r="G44" s="3"/>
      <c r="H44" s="4"/>
      <c r="I44" s="3"/>
      <c r="J44" s="4"/>
      <c r="K44" s="3"/>
      <c r="L44" s="4"/>
      <c r="M44" s="3"/>
      <c r="N44" s="4"/>
      <c r="O44" s="3"/>
      <c r="P44" s="4"/>
      <c r="Q44" s="3"/>
      <c r="R44" s="4"/>
      <c r="S44" s="3"/>
      <c r="T44" s="4"/>
      <c r="U44" s="3"/>
      <c r="V44" s="4"/>
      <c r="W44" s="3"/>
      <c r="X44" s="4"/>
      <c r="Y44" s="3"/>
      <c r="Z44" s="4"/>
      <c r="AA44" s="3"/>
      <c r="AB44" s="4"/>
      <c r="AC44" s="3"/>
      <c r="AD44" s="4"/>
      <c r="AE44" s="3"/>
      <c r="AF44" s="4"/>
      <c r="AG44" s="3"/>
      <c r="AH44" s="4"/>
      <c r="AI44" s="3"/>
      <c r="AJ44" s="4"/>
    </row>
    <row r="45">
      <c r="A45" s="3" t="str">
        <f>IFERROR(__xludf.DUMMYFUNCTION("""COMPUTED_VALUE"""),"Ben (2/4): I came up on the well and I see Devon, Ashley, and Lauren kinda talking under their breath. I heard my name, and then they seen me coming and they stopped talking. The whole thing was really suspicious.")</f>
        <v>Ben (2/4): I came up on the well and I see Devon, Ashley, and Lauren kinda talking under their breath. I heard my name, and then they seen me coming and they stopped talking. The whole thing was really suspicious.</v>
      </c>
      <c r="B45" s="4"/>
      <c r="C45" s="3" t="str">
        <f>IFERROR(__xludf.DUMMYFUNCTION("""COMPUTED_VALUE"""),"Chrissy (3/10): Truthfully, I still don’t trust Ben at all, but for gameplay, I needed to have him think that we were working our way towards a better relationship. Because in the event that he wins immunity, I just need to make sure I get to the final fo"&amp;"ur.")</f>
        <v>Chrissy (3/10): Truthfully, I still don’t trust Ben at all, but for gameplay, I needed to have him think that we were working our way towards a better relationship. Because in the event that he wins immunity, I just need to make sure I get to the final four.</v>
      </c>
      <c r="D45" s="4"/>
      <c r="E45" s="3" t="str">
        <f>IFERROR(__xludf.DUMMYFUNCTION("""COMPUTED_VALUE"""),"Ryan (2/2): I was shocked! Ben wants to vote out Lauren. Now he was very vague, but that’s all I needed to hear, because as long as the target is not on me, I’m down. The problem is, for this to work, we need Chrissy, who hates Ben.")</f>
        <v>Ryan (2/2): I was shocked! Ben wants to vote out Lauren. Now he was very vague, but that’s all I needed to hear, because as long as the target is not on me, I’m down. The problem is, for this to work, we need Chrissy, who hates Ben.</v>
      </c>
      <c r="F45" s="4"/>
      <c r="G45" s="3"/>
      <c r="H45" s="4"/>
      <c r="I45" s="3"/>
      <c r="J45" s="4"/>
      <c r="K45" s="3"/>
      <c r="L45" s="4"/>
      <c r="M45" s="3"/>
      <c r="N45" s="4"/>
      <c r="O45" s="3"/>
      <c r="P45" s="4"/>
      <c r="Q45" s="3"/>
      <c r="R45" s="4"/>
      <c r="S45" s="3"/>
      <c r="T45" s="4"/>
      <c r="U45" s="3"/>
      <c r="V45" s="4"/>
      <c r="W45" s="3"/>
      <c r="X45" s="4"/>
      <c r="Y45" s="3"/>
      <c r="Z45" s="4"/>
      <c r="AA45" s="3"/>
      <c r="AB45" s="4"/>
      <c r="AC45" s="3"/>
      <c r="AD45" s="4"/>
      <c r="AE45" s="3"/>
      <c r="AF45" s="4"/>
      <c r="AG45" s="3"/>
      <c r="AH45" s="4"/>
      <c r="AI45" s="3"/>
      <c r="AJ45" s="4"/>
    </row>
    <row r="46">
      <c r="A46" s="3" t="str">
        <f>IFERROR(__xludf.DUMMYFUNCTION("""COMPUTED_VALUE"""),"Ben (3/4): Something is definitely going on around here. They’re saying it’s Chrissy, but I feel like there is a chance that it’s going to be me. So I got to do whatever I have to do to keep myself in this game.")</f>
        <v>Ben (3/4): Something is definitely going on around here. They’re saying it’s Chrissy, but I feel like there is a chance that it’s going to be me. So I got to do whatever I have to do to keep myself in this game.</v>
      </c>
      <c r="B46" s="4"/>
      <c r="C46" s="3" t="str">
        <f>IFERROR(__xludf.DUMMYFUNCTION("""COMPUTED_VALUE"""),"Chrissy (4/10): Ben has proven himself to be incredible at finding idols. So the plan is simply to use that dead super Immunity Idol that Ryan game me at the first Tribal Council, put it together with the instructions from Ryan’s actual idol that was play"&amp;"ed, and tell Ben that we found the idol so that he’ll stop looking this afternoon. It’s so brilliant.")</f>
        <v>Chrissy (4/10): Ben has proven himself to be incredible at finding idols. So the plan is simply to use that dead super Immunity Idol that Ryan game me at the first Tribal Council, put it together with the instructions from Ryan’s actual idol that was played, and tell Ben that we found the idol so that he’ll stop looking this afternoon. It’s so brilliant.</v>
      </c>
      <c r="D46" s="4"/>
      <c r="E46" s="3" t="str">
        <f>IFERROR(__xludf.DUMMYFUNCTION("""COMPUTED_VALUE"""),"Ryan (1/2): I could not be happier. I didn’t think that it could get any better after I saw my dad. And I love my dad, but coming to this private island, all you can eat, all you can drink, and I didn’t even win! They took me! It’s without question one of"&amp;" the best moments of my entire life.")</f>
        <v>Ryan (1/2): I could not be happier. I didn’t think that it could get any better after I saw my dad. And I love my dad, but coming to this private island, all you can eat, all you can drink, and I didn’t even win! They took me! It’s without question one of the best moments of my entire life.</v>
      </c>
      <c r="F46" s="4"/>
      <c r="G46" s="3"/>
      <c r="H46" s="4"/>
      <c r="I46" s="3"/>
      <c r="J46" s="4"/>
      <c r="K46" s="3"/>
      <c r="L46" s="4"/>
      <c r="M46" s="3"/>
      <c r="N46" s="4"/>
      <c r="O46" s="3"/>
      <c r="P46" s="4"/>
      <c r="Q46" s="3"/>
      <c r="R46" s="4"/>
      <c r="S46" s="3"/>
      <c r="T46" s="4"/>
      <c r="U46" s="3"/>
      <c r="V46" s="4"/>
      <c r="W46" s="3"/>
      <c r="X46" s="4"/>
      <c r="Y46" s="3"/>
      <c r="Z46" s="4"/>
      <c r="AA46" s="3"/>
      <c r="AB46" s="4"/>
      <c r="AC46" s="3"/>
      <c r="AD46" s="4"/>
      <c r="AE46" s="3"/>
      <c r="AF46" s="4"/>
      <c r="AG46" s="3"/>
      <c r="AH46" s="4"/>
      <c r="AI46" s="3"/>
      <c r="AJ46" s="4"/>
    </row>
    <row r="47">
      <c r="A47" s="3" t="str">
        <f>IFERROR(__xludf.DUMMYFUNCTION("""COMPUTED_VALUE"""),"Ben (4/4): I was trying to talk to Chrissy, and she just blew me off. She’s holding a grudge in this game, and taking it too personal. Half of we was like, “Screw it, I have an idol.” On the other hand, I’d rather save it for the five, and to do that, I’m"&amp;" gonna need Chrissy.")</f>
        <v>Ben (4/4): I was trying to talk to Chrissy, and she just blew me off. She’s holding a grudge in this game, and taking it too personal. Half of we was like, “Screw it, I have an idol.” On the other hand, I’d rather save it for the five, and to do that, I’m gonna need Chrissy.</v>
      </c>
      <c r="B47" s="4"/>
      <c r="C47" s="3" t="str">
        <f>IFERROR(__xludf.DUMMYFUNCTION("""COMPUTED_VALUE"""),"Chrissy (5/10): I can’t get rid of Ben, and it’s driving me absolutely bananas. But the reality is, even though I feel like I can beat Ben, I don’t want to bring him to the final three. So as long as one of us wins immunity, he will be voted out of the ga"&amp;"me. Then again, we don’t know what the twist is, right? So the twist could totally foil those plans. I have no idea. I’ve come to decide that you can’t expect anything in Survivor because no matter what you expect, something else is going to happen.")</f>
        <v>Chrissy (5/10): I can’t get rid of Ben, and it’s driving me absolutely bananas. But the reality is, even though I feel like I can beat Ben, I don’t want to bring him to the final three. So as long as one of us wins immunity, he will be voted out of the game. Then again, we don’t know what the twist is, right? So the twist could totally foil those plans. I have no idea. I’ve come to decide that you can’t expect anything in Survivor because no matter what you expect, something else is going to happen.</v>
      </c>
      <c r="D47" s="4"/>
      <c r="E47" s="3" t="str">
        <f>IFERROR(__xludf.DUMMYFUNCTION("""COMPUTED_VALUE"""),"Ryan (2/2): The relationship that Devon and I had was up and down, but in the grand scheme of things, I’m closest with two people. I’m close with Devon and I’m with Chrissy, and I would love to go to the final three with both those people.")</f>
        <v>Ryan (2/2): The relationship that Devon and I had was up and down, but in the grand scheme of things, I’m closest with two people. I’m close with Devon and I’m with Chrissy, and I would love to go to the final three with both those people.</v>
      </c>
      <c r="F47" s="4"/>
      <c r="G47" s="3"/>
      <c r="H47" s="4"/>
      <c r="I47" s="3"/>
      <c r="J47" s="4"/>
      <c r="K47" s="3"/>
      <c r="L47" s="4"/>
      <c r="M47" s="3"/>
      <c r="N47" s="4"/>
      <c r="O47" s="3"/>
      <c r="P47" s="4"/>
      <c r="Q47" s="3"/>
      <c r="R47" s="4"/>
      <c r="S47" s="3"/>
      <c r="T47" s="4"/>
      <c r="U47" s="3"/>
      <c r="V47" s="4"/>
      <c r="W47" s="3"/>
      <c r="X47" s="4"/>
      <c r="Y47" s="3"/>
      <c r="Z47" s="4"/>
      <c r="AA47" s="3"/>
      <c r="AB47" s="4"/>
      <c r="AC47" s="3"/>
      <c r="AD47" s="4"/>
      <c r="AE47" s="3"/>
      <c r="AF47" s="4"/>
      <c r="AG47" s="3"/>
      <c r="AH47" s="4"/>
      <c r="AI47" s="3"/>
      <c r="AJ47" s="4"/>
    </row>
    <row r="48">
      <c r="A48" s="3" t="str">
        <f>IFERROR(__xludf.DUMMYFUNCTION("""COMPUTED_VALUE"""),"Ben (1/12): I am so excited. I can’t believe that just happened. You know, the only way I felt I could keep me in the game is to turn everyone on me and paint a target on myself and then use the idol and get Lauren out. Seeing six votes for yourself, and "&amp;"then, you know, you pulling off the only, you know, vote and getting to choose solely on who gets to… (chuckles) go home, I mean, that’s a good feeling.")</f>
        <v>Ben (1/12): I am so excited. I can’t believe that just happened. You know, the only way I felt I could keep me in the game is to turn everyone on me and paint a target on myself and then use the idol and get Lauren out. Seeing six votes for yourself, and then, you know, you pulling off the only, you know, vote and getting to choose solely on who gets to… (chuckles) go home, I mean, that’s a good feeling.</v>
      </c>
      <c r="B48" s="4"/>
      <c r="C48" s="3" t="str">
        <f>IFERROR(__xludf.DUMMYFUNCTION("""COMPUTED_VALUE"""),"Chrissy (6/10): The final Immunity Challenge was awesome. I am in the final three and tied the record for a woman for the most individual immunity wins in a season. And the icing on the cake will be Ben going home.")</f>
        <v>Chrissy (6/10): The final Immunity Challenge was awesome. I am in the final three and tied the record for a woman for the most individual immunity wins in a season. And the icing on the cake will be Ben going home.</v>
      </c>
      <c r="D48" s="4"/>
      <c r="E48" s="3" t="str">
        <f>IFERROR(__xludf.DUMMYFUNCTION("""COMPUTED_VALUE"""),"Ryan (1/3): Oh, man, he bought it hook, line, and sinker, and it really worked to perfection. He was-- he was shocked, and that let us all know that he does not have a Hidden Immunity Idol, which is a very good thing.")</f>
        <v>Ryan (1/3): Oh, man, he bought it hook, line, and sinker, and it really worked to perfection. He was-- he was shocked, and that let us all know that he does not have a Hidden Immunity Idol, which is a very good thing.</v>
      </c>
      <c r="F48" s="4"/>
      <c r="G48" s="3"/>
      <c r="H48" s="4"/>
      <c r="I48" s="3"/>
      <c r="J48" s="4"/>
      <c r="K48" s="3"/>
      <c r="L48" s="4"/>
      <c r="M48" s="3"/>
      <c r="N48" s="4"/>
      <c r="O48" s="3"/>
      <c r="P48" s="4"/>
      <c r="Q48" s="3"/>
      <c r="R48" s="4"/>
      <c r="S48" s="3"/>
      <c r="T48" s="4"/>
      <c r="U48" s="3"/>
      <c r="V48" s="4"/>
      <c r="W48" s="3"/>
      <c r="X48" s="4"/>
      <c r="Y48" s="3"/>
      <c r="Z48" s="4"/>
      <c r="AA48" s="3"/>
      <c r="AB48" s="4"/>
      <c r="AC48" s="3"/>
      <c r="AD48" s="4"/>
      <c r="AE48" s="3"/>
      <c r="AF48" s="4"/>
      <c r="AG48" s="3"/>
      <c r="AH48" s="4"/>
      <c r="AI48" s="3"/>
      <c r="AJ48" s="4"/>
    </row>
    <row r="49">
      <c r="A49" s="3" t="str">
        <f>IFERROR(__xludf.DUMMYFUNCTION("""COMPUTED_VALUE"""),"Ben (2/12): I got Devon who is calling me out, and everybody is painting me the bad guy, and, uh, you know, I have no alliances anymore. So I got a long, hard road ahead of me now.")</f>
        <v>Ben (2/12): I got Devon who is calling me out, and everybody is painting me the bad guy, and, uh, you know, I have no alliances anymore. So I got a long, hard road ahead of me now.</v>
      </c>
      <c r="B49" s="4"/>
      <c r="C49" s="3" t="str">
        <f>IFERROR(__xludf.DUMMYFUNCTION("""COMPUTED_VALUE"""),"Chrissy (7/10): Ben approached me to see if I would consider taking him to the final three. Now, I didn’t want to say absolutely not, because I didn’t want to shut him out. So I told Ben, “You know what? I’m willing to think about it.” But there’s no way "&amp;"that’s happening. Ben needs to go. But before I can think much further about that, I need to get away privately to read my secret advantage.")</f>
        <v>Chrissy (7/10): Ben approached me to see if I would consider taking him to the final three. Now, I didn’t want to say absolutely not, because I didn’t want to shut him out. So I told Ben, “You know what? I’m willing to think about it.” But there’s no way that’s happening. Ben needs to go. But before I can think much further about that, I need to get away privately to read my secret advantage.</v>
      </c>
      <c r="D49" s="4"/>
      <c r="E49" s="3" t="str">
        <f>IFERROR(__xludf.DUMMYFUNCTION("""COMPUTED_VALUE"""),"Ryan (2/3): Oh, my gosh! Devon’s going to have to make fire against Ben, and Chrissy says, “That you’re going with me to the final three.” I am floored. Who knew that my inability to make fire would save me on Day 38? Very ironic.")</f>
        <v>Ryan (2/3): Oh, my gosh! Devon’s going to have to make fire against Ben, and Chrissy says, “That you’re going with me to the final three.” I am floored. Who knew that my inability to make fire would save me on Day 38? Very ironic.</v>
      </c>
      <c r="F49" s="4"/>
      <c r="G49" s="3"/>
      <c r="H49" s="4"/>
      <c r="I49" s="3"/>
      <c r="J49" s="4"/>
      <c r="K49" s="3"/>
      <c r="L49" s="4"/>
      <c r="M49" s="3"/>
      <c r="N49" s="4"/>
      <c r="O49" s="3"/>
      <c r="P49" s="4"/>
      <c r="Q49" s="3"/>
      <c r="R49" s="4"/>
      <c r="S49" s="3"/>
      <c r="T49" s="4"/>
      <c r="U49" s="3"/>
      <c r="V49" s="4"/>
      <c r="W49" s="3"/>
      <c r="X49" s="4"/>
      <c r="Y49" s="3"/>
      <c r="Z49" s="4"/>
      <c r="AA49" s="3"/>
      <c r="AB49" s="4"/>
      <c r="AC49" s="3"/>
      <c r="AD49" s="4"/>
      <c r="AE49" s="3"/>
      <c r="AF49" s="4"/>
      <c r="AG49" s="3"/>
      <c r="AH49" s="4"/>
      <c r="AI49" s="3"/>
      <c r="AJ49" s="4"/>
    </row>
    <row r="50">
      <c r="A50" s="3" t="str">
        <f>IFERROR(__xludf.DUMMYFUNCTION("""COMPUTED_VALUE"""),"Ben (3/12): Traditionally in Survivor, once an idol is played, it gets introduced back into the game. So I get up this morning, and-and the fire is not going, and so I make a fire and kind of look around, and everybody is still sleeping. There’s not much "&amp;"wood, so I’m going to start looking for an idol while I… (air quotes) “gather wood,” you know? Idols are not easy to find at all. These forests and these jungles and these islands are huge, but the last time I found one there was a rock that said dig on i"&amp;"t. So I’m looking for something like that. I’m looking in trees, looking at rocks. I’m looking on the ground. I’m looking everywhere.")</f>
        <v>Ben (3/12): Traditionally in Survivor, once an idol is played, it gets introduced back into the game. So I get up this morning, and-and the fire is not going, and so I make a fire and kind of look around, and everybody is still sleeping. There’s not much wood, so I’m going to start looking for an idol while I… (air quotes) “gather wood,” you know? Idols are not easy to find at all. These forests and these jungles and these islands are huge, but the last time I found one there was a rock that said dig on it. So I’m looking for something like that. I’m looking in trees, looking at rocks. I’m looking on the ground. I’m looking everywhere.</v>
      </c>
      <c r="B50" s="4"/>
      <c r="C50" s="3" t="str">
        <f>IFERROR(__xludf.DUMMYFUNCTION("""COMPUTED_VALUE"""),"Chrissy (8/10): (reading) “You will choose one person to sit next to you at the Final Tribal Council forcing the two remaining players to earn their way to the end by battling it out in a fire-making challenge. The winner secures the final seat. The loser"&amp;" becomes the eight member of the jury.” This is a huge twist in the game, and it means that the door is open for Ben to potentially come to the final three. Not good. But right now, I have the power because I am the only one who knows about the fire-makin"&amp;"g challenge. So my decision is simply based on who can beat Ben. I’ve got Ryan and I’ve got Devon. Ryan probably never made a fire in his life. So the only way to send Ben home is to have him make fire against Devon. Now, I need to tell Devon so that he h"&amp;"as time to practice. Like, whatever he needs to do to get ready for this challenge, I want Devon to do.")</f>
        <v>Chrissy (8/10): (reading) “You will choose one person to sit next to you at the Final Tribal Council forcing the two remaining players to earn their way to the end by battling it out in a fire-making challenge. The winner secures the final seat. The loser becomes the eight member of the jury.” This is a huge twist in the game, and it means that the door is open for Ben to potentially come to the final three. Not good. But right now, I have the power because I am the only one who knows about the fire-making challenge. So my decision is simply based on who can beat Ben. I’ve got Ryan and I’ve got Devon. Ryan probably never made a fire in his life. So the only way to send Ben home is to have him make fire against Devon. Now, I need to tell Devon so that he has time to practice. Like, whatever he needs to do to get ready for this challenge, I want Devon to do.</v>
      </c>
      <c r="D50" s="4"/>
      <c r="E50" s="3" t="str">
        <f>IFERROR(__xludf.DUMMYFUNCTION("""COMPUTED_VALUE"""),"Ryan (3/3): I’m sitting here on Day 39 of Survivor, as a super fan. My dream potentially four votes away from winning a million dollars and the title of Sole Survivor. It’s really a dream come true. Strategically, it hasn’t gone exactly how I anticipated "&amp;"going, but I was with the game every step along the way and had to control my way to the end, like a true Hustler does, and I think I did that. Last Hustler standing, how about that? I think I’m the underdog going into this Tribal Council, so I need to pe"&amp;"rsuade the jury I had control the entire game. Now, that’s a complete lie. But I think it might work.")</f>
        <v>Ryan (3/3): I’m sitting here on Day 39 of Survivor, as a super fan. My dream potentially four votes away from winning a million dollars and the title of Sole Survivor. It’s really a dream come true. Strategically, it hasn’t gone exactly how I anticipated going, but I was with the game every step along the way and had to control my way to the end, like a true Hustler does, and I think I did that. Last Hustler standing, how about that? I think I’m the underdog going into this Tribal Council, so I need to persuade the jury I had control the entire game. Now, that’s a complete lie. But I think it might work.</v>
      </c>
      <c r="F50" s="4"/>
      <c r="G50" s="3"/>
      <c r="H50" s="4"/>
      <c r="I50" s="3"/>
      <c r="J50" s="4"/>
      <c r="K50" s="3"/>
      <c r="L50" s="4"/>
      <c r="M50" s="3"/>
      <c r="N50" s="4"/>
      <c r="O50" s="3"/>
      <c r="P50" s="4"/>
      <c r="Q50" s="3"/>
      <c r="R50" s="4"/>
      <c r="S50" s="3"/>
      <c r="T50" s="4"/>
      <c r="U50" s="3"/>
      <c r="V50" s="4"/>
      <c r="W50" s="3"/>
      <c r="X50" s="4"/>
      <c r="Y50" s="3"/>
      <c r="Z50" s="4"/>
      <c r="AA50" s="3"/>
      <c r="AB50" s="4"/>
      <c r="AC50" s="3"/>
      <c r="AD50" s="4"/>
      <c r="AE50" s="3"/>
      <c r="AF50" s="4"/>
      <c r="AG50" s="3"/>
      <c r="AH50" s="4"/>
      <c r="AI50" s="3"/>
      <c r="AJ50" s="4"/>
    </row>
    <row r="51">
      <c r="A51" s="3" t="str">
        <f>IFERROR(__xludf.DUMMYFUNCTION("""COMPUTED_VALUE"""),"Ben (4/12): My time is dwindling here, and I know that, and I accept that fate. So I need to find an idol or win immunity to keep me in the game, because I ain’t going to quit until I’m out.")</f>
        <v>Ben (4/12): My time is dwindling here, and I know that, and I accept that fate. So I need to find an idol or win immunity to keep me in the game, because I ain’t going to quit until I’m out.</v>
      </c>
      <c r="B51" s="4"/>
      <c r="C51" s="3" t="str">
        <f>IFERROR(__xludf.DUMMYFUNCTION("""COMPUTED_VALUE"""),"Chrissy (9/10): Ben has no idea that he will be going to a fire-making challenge tonight. This game’s in Devon’s hands, and I’m hopeful that he can do it. But I am very nervous. Either one of those guys could win it. So once again, it is going to be a ver"&amp;"y interesting Tribal tonight, and we will not have answers until the bitter end.")</f>
        <v>Chrissy (9/10): Ben has no idea that he will be going to a fire-making challenge tonight. This game’s in Devon’s hands, and I’m hopeful that he can do it. But I am very nervous. Either one of those guys could win it. So once again, it is going to be a very interesting Tribal tonight, and we will not have answers until the bitter end.</v>
      </c>
      <c r="D51" s="4"/>
      <c r="E51" s="3"/>
      <c r="F51" s="4"/>
      <c r="G51" s="3"/>
      <c r="H51" s="4"/>
      <c r="I51" s="3"/>
      <c r="J51" s="4"/>
      <c r="K51" s="3"/>
      <c r="L51" s="4"/>
      <c r="M51" s="3"/>
      <c r="N51" s="4"/>
      <c r="O51" s="3"/>
      <c r="P51" s="4"/>
      <c r="Q51" s="3"/>
      <c r="R51" s="4"/>
      <c r="S51" s="3"/>
      <c r="T51" s="4"/>
      <c r="U51" s="3"/>
      <c r="V51" s="4"/>
      <c r="W51" s="3"/>
      <c r="X51" s="4"/>
      <c r="Y51" s="3"/>
      <c r="Z51" s="4"/>
      <c r="AA51" s="3"/>
      <c r="AB51" s="4"/>
      <c r="AC51" s="3"/>
      <c r="AD51" s="4"/>
      <c r="AE51" s="3"/>
      <c r="AF51" s="4"/>
      <c r="AG51" s="3"/>
      <c r="AH51" s="4"/>
      <c r="AI51" s="3"/>
      <c r="AJ51" s="4"/>
    </row>
    <row r="52">
      <c r="A52" s="3" t="str">
        <f>IFERROR(__xludf.DUMMYFUNCTION("""COMPUTED_VALUE"""),"Ben (5/12): I wanted to go on this reward to look for a clue to a Hidden Immunity Idol, but Ashley is all hangry, which perfect for me. That’s going to be the only way I can start stirring stuff up.")</f>
        <v>Ben (5/12): I wanted to go on this reward to look for a clue to a Hidden Immunity Idol, but Ashley is all hangry, which perfect for me. That’s going to be the only way I can start stirring stuff up.</v>
      </c>
      <c r="B52" s="4"/>
      <c r="C52" s="3" t="str">
        <f>IFERROR(__xludf.DUMMYFUNCTION("""COMPUTED_VALUE"""),"Chrissy (10/10): Day 1, I was terrified. I threw up at the first Immunity Challenge. That’s how terrified I was. Who would’ve known that I would tie the record for the most individual Immunity Challenges won by a woman in Survivor history? I killed it. Of"&amp;" course, the game is not over yet. I have some fierce competition, but I’m a mom, so I’m an everyday hero. And I think I deserve to win tonight. I think I played a really heroic game. And I would love other moms to know they should always believe in thems"&amp;"elves and believe in their dreams because eventually they may just come true.")</f>
        <v>Chrissy (10/10): Day 1, I was terrified. I threw up at the first Immunity Challenge. That’s how terrified I was. Who would’ve known that I would tie the record for the most individual Immunity Challenges won by a woman in Survivor history? I killed it. Of course, the game is not over yet. I have some fierce competition, but I’m a mom, so I’m an everyday hero. And I think I deserve to win tonight. I think I played a really heroic game. And I would love other moms to know they should always believe in themselves and believe in their dreams because eventually they may just come true.</v>
      </c>
      <c r="D52" s="4"/>
      <c r="E52" s="3"/>
      <c r="F52" s="4"/>
      <c r="G52" s="3"/>
      <c r="H52" s="4"/>
      <c r="I52" s="3"/>
      <c r="J52" s="4"/>
      <c r="K52" s="3"/>
      <c r="L52" s="4"/>
      <c r="M52" s="3"/>
      <c r="N52" s="4"/>
      <c r="O52" s="3"/>
      <c r="P52" s="4"/>
      <c r="Q52" s="3"/>
      <c r="R52" s="4"/>
      <c r="S52" s="3"/>
      <c r="T52" s="4"/>
      <c r="U52" s="3"/>
      <c r="V52" s="4"/>
      <c r="W52" s="3"/>
      <c r="X52" s="4"/>
      <c r="Y52" s="3"/>
      <c r="Z52" s="4"/>
      <c r="AA52" s="3"/>
      <c r="AB52" s="4"/>
      <c r="AC52" s="3"/>
      <c r="AD52" s="4"/>
      <c r="AE52" s="3"/>
      <c r="AF52" s="4"/>
      <c r="AG52" s="3"/>
      <c r="AH52" s="4"/>
      <c r="AI52" s="3"/>
      <c r="AJ52" s="4"/>
    </row>
    <row r="53">
      <c r="A53" s="3" t="str">
        <f>IFERROR(__xludf.DUMMYFUNCTION("""COMPUTED_VALUE"""),"Ben (6/12): These two are walking around like a bunch of crying babies. You know, they’re hungry and tired and am I going to try to use that to my advantage? Well, yeah, I mean, that’s the only thing I got at this point.")</f>
        <v>Ben (6/12): These two are walking around like a bunch of crying babies. You know, they’re hungry and tired and am I going to try to use that to my advantage? Well, yeah, I mean, that’s the only thing I got at this point.</v>
      </c>
      <c r="B53" s="4"/>
      <c r="C53" s="3"/>
      <c r="D53" s="4"/>
      <c r="E53" s="3"/>
      <c r="F53" s="4"/>
      <c r="G53" s="3"/>
      <c r="H53" s="4"/>
      <c r="I53" s="3"/>
      <c r="J53" s="4"/>
      <c r="K53" s="3"/>
      <c r="L53" s="4"/>
      <c r="M53" s="3"/>
      <c r="N53" s="4"/>
      <c r="O53" s="3"/>
      <c r="P53" s="4"/>
      <c r="Q53" s="3"/>
      <c r="R53" s="4"/>
      <c r="S53" s="3"/>
      <c r="T53" s="4"/>
      <c r="U53" s="3"/>
      <c r="V53" s="4"/>
      <c r="W53" s="3"/>
      <c r="X53" s="4"/>
      <c r="Y53" s="3"/>
      <c r="Z53" s="4"/>
      <c r="AA53" s="3"/>
      <c r="AB53" s="4"/>
      <c r="AC53" s="3"/>
      <c r="AD53" s="4"/>
      <c r="AE53" s="3"/>
      <c r="AF53" s="4"/>
      <c r="AG53" s="3"/>
      <c r="AH53" s="4"/>
      <c r="AI53" s="3"/>
      <c r="AJ53" s="4"/>
    </row>
    <row r="54">
      <c r="A54" s="3" t="str">
        <f>IFERROR(__xludf.DUMMYFUNCTION("""COMPUTED_VALUE"""),"Ben (7/12): Mike wants me gone. So, uh, he’s going to be my next target. You know, I’m hoping I’m going to be able to work with Ash, but I got a lot of work to do to keep my butt in this game.")</f>
        <v>Ben (7/12): Mike wants me gone. So, uh, he’s going to be my next target. You know, I’m hoping I’m going to be able to work with Ash, but I got a lot of work to do to keep my butt in this game.</v>
      </c>
      <c r="B54" s="4"/>
      <c r="C54" s="3"/>
      <c r="D54" s="4"/>
      <c r="E54" s="3"/>
      <c r="F54" s="4"/>
      <c r="G54" s="3"/>
      <c r="H54" s="4"/>
      <c r="I54" s="3"/>
      <c r="J54" s="4"/>
      <c r="K54" s="3"/>
      <c r="L54" s="4"/>
      <c r="M54" s="3"/>
      <c r="N54" s="4"/>
      <c r="O54" s="3"/>
      <c r="P54" s="4"/>
      <c r="Q54" s="3"/>
      <c r="R54" s="4"/>
      <c r="S54" s="3"/>
      <c r="T54" s="4"/>
      <c r="U54" s="3"/>
      <c r="V54" s="4"/>
      <c r="W54" s="3"/>
      <c r="X54" s="4"/>
      <c r="Y54" s="3"/>
      <c r="Z54" s="4"/>
      <c r="AA54" s="3"/>
      <c r="AB54" s="4"/>
      <c r="AC54" s="3"/>
      <c r="AD54" s="4"/>
      <c r="AE54" s="3"/>
      <c r="AF54" s="4"/>
      <c r="AG54" s="3"/>
      <c r="AH54" s="4"/>
      <c r="AI54" s="3"/>
      <c r="AJ54" s="4"/>
    </row>
    <row r="55">
      <c r="A55" s="3" t="str">
        <f>IFERROR(__xludf.DUMMYFUNCTION("""COMPUTED_VALUE"""),"Ben (8/12): I don’t get far with Ashley. Trying to patch everything over with her is like talking to a brick wall. So I’m going to keep looking and trying to find this dang idol.")</f>
        <v>Ben (8/12): I don’t get far with Ashley. Trying to patch everything over with her is like talking to a brick wall. So I’m going to keep looking and trying to find this dang idol.</v>
      </c>
      <c r="B55" s="4"/>
      <c r="C55" s="3"/>
      <c r="D55" s="4"/>
      <c r="E55" s="3"/>
      <c r="F55" s="4"/>
      <c r="G55" s="3"/>
      <c r="H55" s="4"/>
      <c r="I55" s="3"/>
      <c r="J55" s="4"/>
      <c r="K55" s="3"/>
      <c r="L55" s="4"/>
      <c r="M55" s="3"/>
      <c r="N55" s="4"/>
      <c r="O55" s="3"/>
      <c r="P55" s="4"/>
      <c r="Q55" s="3"/>
      <c r="R55" s="4"/>
      <c r="S55" s="3"/>
      <c r="T55" s="4"/>
      <c r="U55" s="3"/>
      <c r="V55" s="4"/>
      <c r="W55" s="3"/>
      <c r="X55" s="4"/>
      <c r="Y55" s="3"/>
      <c r="Z55" s="4"/>
      <c r="AA55" s="3"/>
      <c r="AB55" s="4"/>
      <c r="AC55" s="3"/>
      <c r="AD55" s="4"/>
      <c r="AE55" s="3"/>
      <c r="AF55" s="4"/>
      <c r="AG55" s="3"/>
      <c r="AH55" s="4"/>
      <c r="AI55" s="3"/>
      <c r="AJ55" s="4"/>
    </row>
    <row r="56">
      <c r="A56" s="3" t="str">
        <f>IFERROR(__xludf.DUMMYFUNCTION("""COMPUTED_VALUE"""),"Ben (9/12): Damn, friggin’ puzzles. This one hurts. This one hurts big time. I needed that one, because considering how last Tribal went, I’m 100% sure everyone is targeting me tonight. But being a marine, you never give up. So I’ma go look around this da"&amp;"rn island for another idol. Those people are crazy for not following me.")</f>
        <v>Ben (9/12): Damn, friggin’ puzzles. This one hurts. This one hurts big time. I needed that one, because considering how last Tribal went, I’m 100% sure everyone is targeting me tonight. But being a marine, you never give up. So I’ma go look around this darn island for another idol. Those people are crazy for not following me.</v>
      </c>
      <c r="B56" s="4"/>
      <c r="C56" s="3"/>
      <c r="D56" s="4"/>
      <c r="E56" s="3"/>
      <c r="F56" s="4"/>
      <c r="G56" s="3"/>
      <c r="H56" s="4"/>
      <c r="I56" s="3"/>
      <c r="J56" s="4"/>
      <c r="K56" s="3"/>
      <c r="L56" s="4"/>
      <c r="M56" s="3"/>
      <c r="N56" s="4"/>
      <c r="O56" s="3"/>
      <c r="P56" s="4"/>
      <c r="Q56" s="3"/>
      <c r="R56" s="4"/>
      <c r="S56" s="3"/>
      <c r="T56" s="4"/>
      <c r="U56" s="3"/>
      <c r="V56" s="4"/>
      <c r="W56" s="3"/>
      <c r="X56" s="4"/>
      <c r="Y56" s="3"/>
      <c r="Z56" s="4"/>
      <c r="AA56" s="3"/>
      <c r="AB56" s="4"/>
      <c r="AC56" s="3"/>
      <c r="AD56" s="4"/>
      <c r="AE56" s="3"/>
      <c r="AF56" s="4"/>
      <c r="AG56" s="3"/>
      <c r="AH56" s="4"/>
      <c r="AI56" s="3"/>
      <c r="AJ56" s="4"/>
    </row>
    <row r="57">
      <c r="A57" s="3" t="str">
        <f>IFERROR(__xludf.DUMMYFUNCTION("""COMPUTED_VALUE"""),"Ben (10/12): Looking around, I peek around a tree, and I see a purple box with a black arrow pointed down.")</f>
        <v>Ben (10/12): Looking around, I peek around a tree, and I see a purple box with a black arrow pointed down.</v>
      </c>
      <c r="B57" s="4"/>
      <c r="C57" s="3"/>
      <c r="D57" s="4"/>
      <c r="E57" s="3"/>
      <c r="F57" s="4"/>
      <c r="G57" s="3"/>
      <c r="H57" s="4"/>
      <c r="I57" s="3"/>
      <c r="J57" s="4"/>
      <c r="K57" s="3"/>
      <c r="L57" s="4"/>
      <c r="M57" s="3"/>
      <c r="N57" s="4"/>
      <c r="O57" s="3"/>
      <c r="P57" s="4"/>
      <c r="Q57" s="3"/>
      <c r="R57" s="4"/>
      <c r="S57" s="3"/>
      <c r="T57" s="4"/>
      <c r="U57" s="3"/>
      <c r="V57" s="4"/>
      <c r="W57" s="3"/>
      <c r="X57" s="4"/>
      <c r="Y57" s="3"/>
      <c r="Z57" s="4"/>
      <c r="AA57" s="3"/>
      <c r="AB57" s="4"/>
      <c r="AC57" s="3"/>
      <c r="AD57" s="4"/>
      <c r="AE57" s="3"/>
      <c r="AF57" s="4"/>
      <c r="AG57" s="3"/>
      <c r="AH57" s="4"/>
      <c r="AI57" s="3"/>
      <c r="AJ57" s="4"/>
    </row>
    <row r="58">
      <c r="A58" s="3" t="str">
        <f>IFERROR(__xludf.DUMMYFUNCTION("""COMPUTED_VALUE"""),"Ben (11/12): No way! No way! I found it! I found the dang clue. I got the map to the idol. On it is a picture of our bed. It has an “X” on the bed, so I’m pretty nervous, ‘cause it’s in plain sight of everybody. I’m hoping that nobody back at camp. I get "&amp;"back to camp and Ryan, Devon and Mike was at the fire. I don’t know how I’m going to pull this off.")</f>
        <v>Ben (11/12): No way! No way! I found it! I found the dang clue. I got the map to the idol. On it is a picture of our bed. It has an “X” on the bed, so I’m pretty nervous, ‘cause it’s in plain sight of everybody. I’m hoping that nobody back at camp. I get back to camp and Ryan, Devon and Mike was at the fire. I don’t know how I’m going to pull this off.</v>
      </c>
      <c r="B58" s="4"/>
      <c r="C58" s="3"/>
      <c r="D58" s="4"/>
      <c r="E58" s="3"/>
      <c r="F58" s="4"/>
      <c r="G58" s="3"/>
      <c r="H58" s="4"/>
      <c r="I58" s="3"/>
      <c r="J58" s="4"/>
      <c r="K58" s="3"/>
      <c r="L58" s="4"/>
      <c r="M58" s="3"/>
      <c r="N58" s="4"/>
      <c r="O58" s="3"/>
      <c r="P58" s="4"/>
      <c r="Q58" s="3"/>
      <c r="R58" s="4"/>
      <c r="S58" s="3"/>
      <c r="T58" s="4"/>
      <c r="U58" s="3"/>
      <c r="V58" s="4"/>
      <c r="W58" s="3"/>
      <c r="X58" s="4"/>
      <c r="Y58" s="3"/>
      <c r="Z58" s="4"/>
      <c r="AA58" s="3"/>
      <c r="AB58" s="4"/>
      <c r="AC58" s="3"/>
      <c r="AD58" s="4"/>
      <c r="AE58" s="3"/>
      <c r="AF58" s="4"/>
      <c r="AG58" s="3"/>
      <c r="AH58" s="4"/>
      <c r="AI58" s="3"/>
      <c r="AJ58" s="4"/>
    </row>
    <row r="59">
      <c r="A59" s="3" t="str">
        <f>IFERROR(__xludf.DUMMYFUNCTION("""COMPUTED_VALUE"""),"Ben (12/12): If I start digging around the base of the bed and pull out a purple thing, everyone is going to know what that is. Time is running out. I can’t see nothing. Everybody on this camp wants me gone, but if I can find the idol, I can blow up this "&amp;"whole game, so I’m not going anywhere until I get that idol.")</f>
        <v>Ben (12/12): If I start digging around the base of the bed and pull out a purple thing, everyone is going to know what that is. Time is running out. I can’t see nothing. Everybody on this camp wants me gone, but if I can find the idol, I can blow up this whole game, so I’m not going anywhere until I get that idol.</v>
      </c>
      <c r="B59" s="4"/>
      <c r="C59" s="3"/>
      <c r="D59" s="4"/>
      <c r="E59" s="3"/>
      <c r="F59" s="4"/>
      <c r="G59" s="3"/>
      <c r="H59" s="4"/>
      <c r="I59" s="3"/>
      <c r="J59" s="4"/>
      <c r="K59" s="3"/>
      <c r="L59" s="4"/>
      <c r="M59" s="3"/>
      <c r="N59" s="4"/>
      <c r="O59" s="3"/>
      <c r="P59" s="4"/>
      <c r="Q59" s="3"/>
      <c r="R59" s="4"/>
      <c r="S59" s="3"/>
      <c r="T59" s="4"/>
      <c r="U59" s="3"/>
      <c r="V59" s="4"/>
      <c r="W59" s="3"/>
      <c r="X59" s="4"/>
      <c r="Y59" s="3"/>
      <c r="Z59" s="4"/>
      <c r="AA59" s="3"/>
      <c r="AB59" s="4"/>
      <c r="AC59" s="3"/>
      <c r="AD59" s="4"/>
      <c r="AE59" s="3"/>
      <c r="AF59" s="4"/>
      <c r="AG59" s="3"/>
      <c r="AH59" s="4"/>
      <c r="AI59" s="3"/>
      <c r="AJ59" s="4"/>
    </row>
    <row r="60">
      <c r="A60" s="3" t="str">
        <f>IFERROR(__xludf.DUMMYFUNCTION("""COMPUTED_VALUE"""),"Ben (1/12): I’m vulnerable. You know, I have no protection now. I have no alliance. And I know they’re gunning for me. The only thing that could blow up their game is if I find another idol. It is absolutely crazy. Nobody’s followed me. They’re feeling to"&amp;"o comfortable. I don’t know why ‘cause them idols can be played till five, and so as long as my heart is beating, I’m looking for an idol. Everybody’s sleeping. Everybody’s zonked out, cozy with their blankets and pillows, and I’m out here for my family. "&amp;"So there ain’t no time for sleeping or rest. This is more than a game for me. You know, this is a mission. This is a job.")</f>
        <v>Ben (1/12): I’m vulnerable. You know, I have no protection now. I have no alliance. And I know they’re gunning for me. The only thing that could blow up their game is if I find another idol. It is absolutely crazy. Nobody’s followed me. They’re feeling too comfortable. I don’t know why ‘cause them idols can be played till five, and so as long as my heart is beating, I’m looking for an idol. Everybody’s sleeping. Everybody’s zonked out, cozy with their blankets and pillows, and I’m out here for my family. So there ain’t no time for sleeping or rest. This is more than a game for me. You know, this is a mission. This is a job.</v>
      </c>
      <c r="B60" s="4"/>
      <c r="C60" s="3"/>
      <c r="D60" s="4"/>
      <c r="E60" s="3"/>
      <c r="F60" s="4"/>
      <c r="G60" s="3"/>
      <c r="H60" s="4"/>
      <c r="I60" s="3"/>
      <c r="J60" s="4"/>
      <c r="K60" s="3"/>
      <c r="L60" s="4"/>
      <c r="M60" s="3"/>
      <c r="N60" s="4"/>
      <c r="O60" s="3"/>
      <c r="P60" s="4"/>
      <c r="Q60" s="3"/>
      <c r="R60" s="4"/>
      <c r="S60" s="3"/>
      <c r="T60" s="4"/>
      <c r="U60" s="3"/>
      <c r="V60" s="4"/>
      <c r="W60" s="3"/>
      <c r="X60" s="4"/>
      <c r="Y60" s="3"/>
      <c r="Z60" s="4"/>
      <c r="AA60" s="3"/>
      <c r="AB60" s="4"/>
      <c r="AC60" s="3"/>
      <c r="AD60" s="4"/>
      <c r="AE60" s="3"/>
      <c r="AF60" s="4"/>
      <c r="AG60" s="3"/>
      <c r="AH60" s="4"/>
      <c r="AI60" s="3"/>
      <c r="AJ60" s="4"/>
    </row>
    <row r="61">
      <c r="A61" s="3" t="str">
        <f>IFERROR(__xludf.DUMMYFUNCTION("""COMPUTED_VALUE"""),"Ben (2/12): I’m so exhausted. I’m trying to hold my eyes open, and I just can’t. I looked everywhere and I can’t find this thing. You know, I feel like I’m letting my wife down. But I know she’ll be proud of me for how hard I tried. I’m not just going to "&amp;"roll over and die, but my back is up against the wall.")</f>
        <v>Ben (2/12): I’m so exhausted. I’m trying to hold my eyes open, and I just can’t. I looked everywhere and I can’t find this thing. You know, I feel like I’m letting my wife down. But I know she’ll be proud of me for how hard I tried. I’m not just going to roll over and die, but my back is up against the wall.</v>
      </c>
      <c r="B61" s="4"/>
      <c r="C61" s="3"/>
      <c r="D61" s="4"/>
      <c r="E61" s="3"/>
      <c r="F61" s="4"/>
      <c r="G61" s="3"/>
      <c r="H61" s="4"/>
      <c r="I61" s="3"/>
      <c r="J61" s="4"/>
      <c r="K61" s="3"/>
      <c r="L61" s="4"/>
      <c r="M61" s="3"/>
      <c r="N61" s="4"/>
      <c r="O61" s="3"/>
      <c r="P61" s="4"/>
      <c r="Q61" s="3"/>
      <c r="R61" s="4"/>
      <c r="S61" s="3"/>
      <c r="T61" s="4"/>
      <c r="U61" s="3"/>
      <c r="V61" s="4"/>
      <c r="W61" s="3"/>
      <c r="X61" s="4"/>
      <c r="Y61" s="3"/>
      <c r="Z61" s="4"/>
      <c r="AA61" s="3"/>
      <c r="AB61" s="4"/>
      <c r="AC61" s="3"/>
      <c r="AD61" s="4"/>
      <c r="AE61" s="3"/>
      <c r="AF61" s="4"/>
      <c r="AG61" s="3"/>
      <c r="AH61" s="4"/>
      <c r="AI61" s="3"/>
      <c r="AJ61" s="4"/>
    </row>
    <row r="62">
      <c r="A62" s="3" t="str">
        <f>IFERROR(__xludf.DUMMYFUNCTION("""COMPUTED_VALUE"""),"Ben (3/12): I was about to get some sleep, and literally, right there behind me, is the “DIG” mark on the gosh darn raft that I’ve been looking for, forever. I can’t believe this. I cannot believe this. (chuckles) Number three, baby. This idol guarantees "&amp;"me a spot in the final four and, you know, Ryan, Devon, Chrissy and Mike think they have control of the game, but, uh, I’ll be dropping a big old Ben bomb at the end of Tribal. You think I’m going home? Watch this.")</f>
        <v>Ben (3/12): I was about to get some sleep, and literally, right there behind me, is the “DIG” mark on the gosh darn raft that I’ve been looking for, forever. I can’t believe this. I cannot believe this. (chuckles) Number three, baby. This idol guarantees me a spot in the final four and, you know, Ryan, Devon, Chrissy and Mike think they have control of the game, but, uh, I’ll be dropping a big old Ben bomb at the end of Tribal. You think I’m going home? Watch this.</v>
      </c>
      <c r="B62" s="4"/>
      <c r="C62" s="3"/>
      <c r="D62" s="4"/>
      <c r="E62" s="3"/>
      <c r="F62" s="4"/>
      <c r="G62" s="3"/>
      <c r="H62" s="4"/>
      <c r="I62" s="3"/>
      <c r="J62" s="4"/>
      <c r="K62" s="3"/>
      <c r="L62" s="4"/>
      <c r="M62" s="3"/>
      <c r="N62" s="4"/>
      <c r="O62" s="3"/>
      <c r="P62" s="4"/>
      <c r="Q62" s="3"/>
      <c r="R62" s="4"/>
      <c r="S62" s="3"/>
      <c r="T62" s="4"/>
      <c r="U62" s="3"/>
      <c r="V62" s="4"/>
      <c r="W62" s="3"/>
      <c r="X62" s="4"/>
      <c r="Y62" s="3"/>
      <c r="Z62" s="4"/>
      <c r="AA62" s="3"/>
      <c r="AB62" s="4"/>
      <c r="AC62" s="3"/>
      <c r="AD62" s="4"/>
      <c r="AE62" s="3"/>
      <c r="AF62" s="4"/>
      <c r="AG62" s="3"/>
      <c r="AH62" s="4"/>
      <c r="AI62" s="3"/>
      <c r="AJ62" s="4"/>
    </row>
    <row r="63">
      <c r="A63" s="3" t="str">
        <f>IFERROR(__xludf.DUMMYFUNCTION("""COMPUTED_VALUE"""),"Ben (4/12): I’m not stupid. Chrissy’s trying to finagle her way in, if I win individual immunity. And it ain’t going to work at all.")</f>
        <v>Ben (4/12): I’m not stupid. Chrissy’s trying to finagle her way in, if I win individual immunity. And it ain’t going to work at all.</v>
      </c>
      <c r="B63" s="4"/>
      <c r="C63" s="3"/>
      <c r="D63" s="4"/>
      <c r="E63" s="3"/>
      <c r="F63" s="4"/>
      <c r="G63" s="3"/>
      <c r="H63" s="4"/>
      <c r="I63" s="3"/>
      <c r="J63" s="4"/>
      <c r="K63" s="3"/>
      <c r="L63" s="4"/>
      <c r="M63" s="3"/>
      <c r="N63" s="4"/>
      <c r="O63" s="3"/>
      <c r="P63" s="4"/>
      <c r="Q63" s="3"/>
      <c r="R63" s="4"/>
      <c r="S63" s="3"/>
      <c r="T63" s="4"/>
      <c r="U63" s="3"/>
      <c r="V63" s="4"/>
      <c r="W63" s="3"/>
      <c r="X63" s="4"/>
      <c r="Y63" s="3"/>
      <c r="Z63" s="4"/>
      <c r="AA63" s="3"/>
      <c r="AB63" s="4"/>
      <c r="AC63" s="3"/>
      <c r="AD63" s="4"/>
      <c r="AE63" s="3"/>
      <c r="AF63" s="4"/>
      <c r="AG63" s="3"/>
      <c r="AH63" s="4"/>
      <c r="AI63" s="3"/>
      <c r="AJ63" s="4"/>
    </row>
    <row r="64">
      <c r="A64" s="3" t="str">
        <f>IFERROR(__xludf.DUMMYFUNCTION("""COMPUTED_VALUE"""),"Ben (5/12): I’ll give it to the lady, props to her. At least she’s trying. But you’re barking up the wrong tree there, sister. Chrissy is my biggest competitor. She’s building a résumé at this point. She could win the million dollars. I don’t want her in "&amp;"the game no longer, so I’m going to play my idol and blindside her. That woman’s gone. Period. She gone!")</f>
        <v>Ben (5/12): I’ll give it to the lady, props to her. At least she’s trying. But you’re barking up the wrong tree there, sister. Chrissy is my biggest competitor. She’s building a résumé at this point. She could win the million dollars. I don’t want her in the game no longer, so I’m going to play my idol and blindside her. That woman’s gone. Period. She gone!</v>
      </c>
      <c r="B64" s="4"/>
      <c r="C64" s="3"/>
      <c r="D64" s="4"/>
      <c r="E64" s="3"/>
      <c r="F64" s="4"/>
      <c r="G64" s="3"/>
      <c r="H64" s="4"/>
      <c r="I64" s="3"/>
      <c r="J64" s="4"/>
      <c r="K64" s="3"/>
      <c r="L64" s="4"/>
      <c r="M64" s="3"/>
      <c r="N64" s="4"/>
      <c r="O64" s="3"/>
      <c r="P64" s="4"/>
      <c r="Q64" s="3"/>
      <c r="R64" s="4"/>
      <c r="S64" s="3"/>
      <c r="T64" s="4"/>
      <c r="U64" s="3"/>
      <c r="V64" s="4"/>
      <c r="W64" s="3"/>
      <c r="X64" s="4"/>
      <c r="Y64" s="3"/>
      <c r="Z64" s="4"/>
      <c r="AA64" s="3"/>
      <c r="AB64" s="4"/>
      <c r="AC64" s="3"/>
      <c r="AD64" s="4"/>
      <c r="AE64" s="3"/>
      <c r="AF64" s="4"/>
      <c r="AG64" s="3"/>
      <c r="AH64" s="4"/>
      <c r="AI64" s="3"/>
      <c r="AJ64" s="4"/>
    </row>
    <row r="65">
      <c r="A65" s="3" t="str">
        <f>IFERROR(__xludf.DUMMYFUNCTION("""COMPUTED_VALUE"""),"Ben (6/12): Chrissy’s unbeatable. I’m bummed that she won because, you know, I was gunning for her. So I just need to figure out the best way to use this idol and make a decision on who’s going to be my next target.")</f>
        <v>Ben (6/12): Chrissy’s unbeatable. I’m bummed that she won because, you know, I was gunning for her. So I just need to figure out the best way to use this idol and make a decision on who’s going to be my next target.</v>
      </c>
      <c r="B65" s="4"/>
      <c r="C65" s="3"/>
      <c r="D65" s="4"/>
      <c r="E65" s="3"/>
      <c r="F65" s="4"/>
      <c r="G65" s="3"/>
      <c r="H65" s="4"/>
      <c r="I65" s="3"/>
      <c r="J65" s="4"/>
      <c r="K65" s="3"/>
      <c r="L65" s="4"/>
      <c r="M65" s="3"/>
      <c r="N65" s="4"/>
      <c r="O65" s="3"/>
      <c r="P65" s="4"/>
      <c r="Q65" s="3"/>
      <c r="R65" s="4"/>
      <c r="S65" s="3"/>
      <c r="T65" s="4"/>
      <c r="U65" s="3"/>
      <c r="V65" s="4"/>
      <c r="W65" s="3"/>
      <c r="X65" s="4"/>
      <c r="Y65" s="3"/>
      <c r="Z65" s="4"/>
      <c r="AA65" s="3"/>
      <c r="AB65" s="4"/>
      <c r="AC65" s="3"/>
      <c r="AD65" s="4"/>
      <c r="AE65" s="3"/>
      <c r="AF65" s="4"/>
      <c r="AG65" s="3"/>
      <c r="AH65" s="4"/>
      <c r="AI65" s="3"/>
      <c r="AJ65" s="4"/>
    </row>
    <row r="66">
      <c r="A66" s="3" t="str">
        <f>IFERROR(__xludf.DUMMYFUNCTION("""COMPUTED_VALUE"""),"Ben (7/12): Are you kidding me?! There ain’t no way it’s a real idol because I got the one in my boot.")</f>
        <v>Ben (7/12): Are you kidding me?! There ain’t no way it’s a real idol because I got the one in my boot.</v>
      </c>
      <c r="B66" s="4"/>
      <c r="C66" s="3"/>
      <c r="D66" s="4"/>
      <c r="E66" s="3"/>
      <c r="F66" s="4"/>
      <c r="G66" s="3"/>
      <c r="H66" s="4"/>
      <c r="I66" s="3"/>
      <c r="J66" s="4"/>
      <c r="K66" s="3"/>
      <c r="L66" s="4"/>
      <c r="M66" s="3"/>
      <c r="N66" s="4"/>
      <c r="O66" s="3"/>
      <c r="P66" s="4"/>
      <c r="Q66" s="3"/>
      <c r="R66" s="4"/>
      <c r="S66" s="3"/>
      <c r="T66" s="4"/>
      <c r="U66" s="3"/>
      <c r="V66" s="4"/>
      <c r="W66" s="3"/>
      <c r="X66" s="4"/>
      <c r="Y66" s="3"/>
      <c r="Z66" s="4"/>
      <c r="AA66" s="3"/>
      <c r="AB66" s="4"/>
      <c r="AC66" s="3"/>
      <c r="AD66" s="4"/>
      <c r="AE66" s="3"/>
      <c r="AF66" s="4"/>
      <c r="AG66" s="3"/>
      <c r="AH66" s="4"/>
      <c r="AI66" s="3"/>
      <c r="AJ66" s="4"/>
    </row>
    <row r="67">
      <c r="A67" s="3" t="str">
        <f>IFERROR(__xludf.DUMMYFUNCTION("""COMPUTED_VALUE"""),"Ben (8/12): Now I don’t even have to fake look for idols no more. She just made my job easier. I’m one step ahead of ‘em through this whole darn game. These four think they’re so smart, but it’s like a bunch of blind mice just running around bumping into "&amp;"stuff. I think they do underestimate me, you know, and it’s hilarious for me, but one of them’s still going home. I mean, at this point I kind of got my hand on everyone’s fate. Tonight, it comes down to who I can beat in the challenge tomorrow. Ryan is s"&amp;"afe because as far as challenges goes, that boy ain’t done nothing. So it’s between Mike and Devon. So physically, Devon is the strongest competitor. But Doc, he’s good at challenges and he’s good at solving puzzles-- not fast, but he’s good. So this deci"&amp;"sion is huge.")</f>
        <v>Ben (8/12): Now I don’t even have to fake look for idols no more. She just made my job easier. I’m one step ahead of ‘em through this whole darn game. These four think they’re so smart, but it’s like a bunch of blind mice just running around bumping into stuff. I think they do underestimate me, you know, and it’s hilarious for me, but one of them’s still going home. I mean, at this point I kind of got my hand on everyone’s fate. Tonight, it comes down to who I can beat in the challenge tomorrow. Ryan is safe because as far as challenges goes, that boy ain’t done nothing. So it’s between Mike and Devon. So physically, Devon is the strongest competitor. But Doc, he’s good at challenges and he’s good at solving puzzles-- not fast, but he’s good. So this decision is huge.</v>
      </c>
      <c r="B67" s="4"/>
      <c r="C67" s="3"/>
      <c r="D67" s="4"/>
      <c r="E67" s="3"/>
      <c r="F67" s="4"/>
      <c r="G67" s="3"/>
      <c r="H67" s="4"/>
      <c r="I67" s="3"/>
      <c r="J67" s="4"/>
      <c r="K67" s="3"/>
      <c r="L67" s="4"/>
      <c r="M67" s="3"/>
      <c r="N67" s="4"/>
      <c r="O67" s="3"/>
      <c r="P67" s="4"/>
      <c r="Q67" s="3"/>
      <c r="R67" s="4"/>
      <c r="S67" s="3"/>
      <c r="T67" s="4"/>
      <c r="U67" s="3"/>
      <c r="V67" s="4"/>
      <c r="W67" s="3"/>
      <c r="X67" s="4"/>
      <c r="Y67" s="3"/>
      <c r="Z67" s="4"/>
      <c r="AA67" s="3"/>
      <c r="AB67" s="4"/>
      <c r="AC67" s="3"/>
      <c r="AD67" s="4"/>
      <c r="AE67" s="3"/>
      <c r="AF67" s="4"/>
      <c r="AG67" s="3"/>
      <c r="AH67" s="4"/>
      <c r="AI67" s="3"/>
      <c r="AJ67" s="4"/>
    </row>
    <row r="68">
      <c r="A68" s="3" t="str">
        <f>IFERROR(__xludf.DUMMYFUNCTION("""COMPUTED_VALUE"""),"Ben (9/12): Tribal Council was amazing. But, you know, this is where it gets tricky. Um, I have no more Ben Bombs to drop in on Tribal. There ain’t no more idols in the game. So the final Immunity Challenge is by far the biggest moment of my life, and I h"&amp;"ave to win it because ain’t none of them going take me to the end. The only way I’m getting to the end is if I take myself. I have no protection now. I have no alliance. But I do have my wife and my kids. That’s what I’m thinking about, and that’s my driv"&amp;"ing force. So it’s go time. I’m going to give it everything I got.")</f>
        <v>Ben (9/12): Tribal Council was amazing. But, you know, this is where it gets tricky. Um, I have no more Ben Bombs to drop in on Tribal. There ain’t no more idols in the game. So the final Immunity Challenge is by far the biggest moment of my life, and I have to win it because ain’t none of them going take me to the end. The only way I’m getting to the end is if I take myself. I have no protection now. I have no alliance. But I do have my wife and my kids. That’s what I’m thinking about, and that’s my driving force. So it’s go time. I’m going to give it everything I got.</v>
      </c>
      <c r="B68" s="4"/>
      <c r="C68" s="3"/>
      <c r="D68" s="4"/>
      <c r="E68" s="3"/>
      <c r="F68" s="4"/>
      <c r="G68" s="3"/>
      <c r="H68" s="4"/>
      <c r="I68" s="3"/>
      <c r="J68" s="4"/>
      <c r="K68" s="3"/>
      <c r="L68" s="4"/>
      <c r="M68" s="3"/>
      <c r="N68" s="4"/>
      <c r="O68" s="3"/>
      <c r="P68" s="4"/>
      <c r="Q68" s="3"/>
      <c r="R68" s="4"/>
      <c r="S68" s="3"/>
      <c r="T68" s="4"/>
      <c r="U68" s="3"/>
      <c r="V68" s="4"/>
      <c r="W68" s="3"/>
      <c r="X68" s="4"/>
      <c r="Y68" s="3"/>
      <c r="Z68" s="4"/>
      <c r="AA68" s="3"/>
      <c r="AB68" s="4"/>
      <c r="AC68" s="3"/>
      <c r="AD68" s="4"/>
      <c r="AE68" s="3"/>
      <c r="AF68" s="4"/>
      <c r="AG68" s="3"/>
      <c r="AH68" s="4"/>
      <c r="AI68" s="3"/>
      <c r="AJ68" s="4"/>
    </row>
    <row r="69">
      <c r="A69" s="3" t="str">
        <f>IFERROR(__xludf.DUMMYFUNCTION("""COMPUTED_VALUE"""),"Ben (10/12): That final Immunity Challenge was a butt-kicker, man. I was so close so many times. I knew I had to win immunity to stay in this game. And it just hurts that a silly mistake is going to cost my dream and my family’s dream. A million dollars w"&amp;"as at stake today, my kid’s college, retirement. I just let it slip away. And that-- that hurt. That hurt.")</f>
        <v>Ben (10/12): That final Immunity Challenge was a butt-kicker, man. I was so close so many times. I knew I had to win immunity to stay in this game. And it just hurts that a silly mistake is going to cost my dream and my family’s dream. A million dollars was at stake today, my kid’s college, retirement. I just let it slip away. And that-- that hurt. That hurt.</v>
      </c>
      <c r="B69" s="4"/>
      <c r="C69" s="3"/>
      <c r="D69" s="4"/>
      <c r="E69" s="3"/>
      <c r="F69" s="4"/>
      <c r="G69" s="3"/>
      <c r="H69" s="4"/>
      <c r="I69" s="3"/>
      <c r="J69" s="4"/>
      <c r="K69" s="3"/>
      <c r="L69" s="4"/>
      <c r="M69" s="3"/>
      <c r="N69" s="4"/>
      <c r="O69" s="3"/>
      <c r="P69" s="4"/>
      <c r="Q69" s="3"/>
      <c r="R69" s="4"/>
      <c r="S69" s="3"/>
      <c r="T69" s="4"/>
      <c r="U69" s="3"/>
      <c r="V69" s="4"/>
      <c r="W69" s="3"/>
      <c r="X69" s="4"/>
      <c r="Y69" s="3"/>
      <c r="Z69" s="4"/>
      <c r="AA69" s="3"/>
      <c r="AB69" s="4"/>
      <c r="AC69" s="3"/>
      <c r="AD69" s="4"/>
      <c r="AE69" s="3"/>
      <c r="AF69" s="4"/>
      <c r="AG69" s="3"/>
      <c r="AH69" s="4"/>
      <c r="AI69" s="3"/>
      <c r="AJ69" s="4"/>
    </row>
    <row r="70">
      <c r="A70" s="3" t="str">
        <f>IFERROR(__xludf.DUMMYFUNCTION("""COMPUTED_VALUE"""),"Ben (11/12): I’m pretty much the only target on the board at this point. But until Jeff snuffs my torch, there might be options.")</f>
        <v>Ben (11/12): I’m pretty much the only target on the board at this point. But until Jeff snuffs my torch, there might be options.</v>
      </c>
      <c r="B70" s="4"/>
      <c r="C70" s="3"/>
      <c r="D70" s="4"/>
      <c r="E70" s="3"/>
      <c r="F70" s="4"/>
      <c r="G70" s="3"/>
      <c r="H70" s="4"/>
      <c r="I70" s="3"/>
      <c r="J70" s="4"/>
      <c r="K70" s="3"/>
      <c r="L70" s="4"/>
      <c r="M70" s="3"/>
      <c r="N70" s="4"/>
      <c r="O70" s="3"/>
      <c r="P70" s="4"/>
      <c r="Q70" s="3"/>
      <c r="R70" s="4"/>
      <c r="S70" s="3"/>
      <c r="T70" s="4"/>
      <c r="U70" s="3"/>
      <c r="V70" s="4"/>
      <c r="W70" s="3"/>
      <c r="X70" s="4"/>
      <c r="Y70" s="3"/>
      <c r="Z70" s="4"/>
      <c r="AA70" s="3"/>
      <c r="AB70" s="4"/>
      <c r="AC70" s="3"/>
      <c r="AD70" s="4"/>
      <c r="AE70" s="3"/>
      <c r="AF70" s="4"/>
      <c r="AG70" s="3"/>
      <c r="AH70" s="4"/>
      <c r="AI70" s="3"/>
      <c r="AJ70" s="4"/>
    </row>
    <row r="71">
      <c r="A71" s="3" t="str">
        <f>IFERROR(__xludf.DUMMYFUNCTION("""COMPUTED_VALUE"""),"Ben (12/12): You know, I’ve never let off the gas. I’ve been full throttle 100% from Day 1. This game and I are like two peas in a pod, you know? Being in the Marines, I’ve been through a lot of battles in life, and tonight is going to be a battle, becaus"&amp;"e Ryan is a good talker and Chrissy won four Immunity Challenges. I have to go in humble, but confident. My game’s been about providing for my family more than anything else, and at the end of the day, I need to bring a paycheck home to my wife and my two"&amp;" kids. I’ve never had a million dollar night, and I probably never will again. This is the biggest night of my life.")</f>
        <v>Ben (12/12): You know, I’ve never let off the gas. I’ve been full throttle 100% from Day 1. This game and I are like two peas in a pod, you know? Being in the Marines, I’ve been through a lot of battles in life, and tonight is going to be a battle, because Ryan is a good talker and Chrissy won four Immunity Challenges. I have to go in humble, but confident. My game’s been about providing for my family more than anything else, and at the end of the day, I need to bring a paycheck home to my wife and my two kids. I’ve never had a million dollar night, and I probably never will again. This is the biggest night of my life.</v>
      </c>
      <c r="B71" s="4"/>
      <c r="C71" s="3"/>
      <c r="D71" s="4"/>
      <c r="E71" s="3"/>
      <c r="F71" s="4"/>
      <c r="G71" s="3"/>
      <c r="H71" s="4"/>
      <c r="I71" s="3"/>
      <c r="J71" s="4"/>
      <c r="K71" s="3"/>
      <c r="L71" s="4"/>
      <c r="M71" s="3"/>
      <c r="N71" s="4"/>
      <c r="O71" s="3"/>
      <c r="P71" s="4"/>
      <c r="Q71" s="3"/>
      <c r="R71" s="4"/>
      <c r="S71" s="3"/>
      <c r="T71" s="4"/>
      <c r="U71" s="3"/>
      <c r="V71" s="4"/>
      <c r="W71" s="3"/>
      <c r="X71" s="4"/>
      <c r="Y71" s="3"/>
      <c r="Z71" s="4"/>
      <c r="AA71" s="3"/>
      <c r="AB71" s="4"/>
      <c r="AC71" s="3"/>
      <c r="AD71" s="4"/>
      <c r="AE71" s="3"/>
      <c r="AF71" s="4"/>
      <c r="AG71" s="3"/>
      <c r="AH71" s="4"/>
      <c r="AI71" s="3"/>
      <c r="AJ71" s="4"/>
    </row>
    <row r="72">
      <c r="A72" s="3"/>
      <c r="B72" s="4"/>
      <c r="C72" s="3"/>
      <c r="D72" s="4"/>
      <c r="E72" s="3"/>
      <c r="F72" s="4"/>
      <c r="G72" s="3"/>
      <c r="H72" s="4"/>
      <c r="I72" s="3"/>
      <c r="J72" s="4"/>
      <c r="K72" s="3"/>
      <c r="L72" s="4"/>
      <c r="M72" s="3"/>
      <c r="N72" s="4"/>
      <c r="O72" s="3"/>
      <c r="P72" s="4"/>
      <c r="Q72" s="3"/>
      <c r="R72" s="4"/>
      <c r="S72" s="3"/>
      <c r="T72" s="4"/>
      <c r="U72" s="3"/>
      <c r="V72" s="4"/>
      <c r="W72" s="3"/>
      <c r="X72" s="4"/>
      <c r="Y72" s="3"/>
      <c r="Z72" s="4"/>
      <c r="AA72" s="3"/>
      <c r="AB72" s="4"/>
      <c r="AC72" s="3"/>
      <c r="AD72" s="4"/>
      <c r="AE72" s="3"/>
      <c r="AF72" s="4"/>
      <c r="AG72" s="3"/>
      <c r="AH72" s="4"/>
      <c r="AI72" s="3"/>
      <c r="AJ72" s="4"/>
    </row>
    <row r="73">
      <c r="A73" s="3"/>
      <c r="B73" s="4"/>
      <c r="C73" s="3"/>
      <c r="D73" s="4"/>
      <c r="E73" s="3"/>
      <c r="F73" s="4"/>
      <c r="G73" s="3"/>
      <c r="H73" s="4"/>
      <c r="I73" s="3"/>
      <c r="J73" s="4"/>
      <c r="K73" s="3"/>
      <c r="L73" s="4"/>
      <c r="M73" s="3"/>
      <c r="N73" s="4"/>
      <c r="O73" s="3"/>
      <c r="P73" s="4"/>
      <c r="Q73" s="3"/>
      <c r="R73" s="4"/>
      <c r="S73" s="3"/>
      <c r="T73" s="4"/>
      <c r="U73" s="3"/>
      <c r="V73" s="4"/>
      <c r="W73" s="3"/>
      <c r="X73" s="4"/>
      <c r="Y73" s="3"/>
      <c r="Z73" s="4"/>
      <c r="AA73" s="3"/>
      <c r="AB73" s="4"/>
      <c r="AC73" s="3"/>
      <c r="AD73" s="4"/>
      <c r="AE73" s="3"/>
      <c r="AF73" s="4"/>
      <c r="AG73" s="3"/>
      <c r="AH73" s="4"/>
      <c r="AI73" s="3"/>
      <c r="AJ73" s="4"/>
    </row>
    <row r="74">
      <c r="A74" s="3"/>
      <c r="B74" s="4"/>
      <c r="C74" s="3"/>
      <c r="D74" s="4"/>
      <c r="E74" s="3"/>
      <c r="F74" s="4"/>
      <c r="G74" s="3"/>
      <c r="H74" s="4"/>
      <c r="I74" s="3"/>
      <c r="J74" s="4"/>
      <c r="K74" s="3"/>
      <c r="L74" s="4"/>
      <c r="M74" s="3"/>
      <c r="N74" s="4"/>
      <c r="O74" s="3"/>
      <c r="P74" s="4"/>
      <c r="Q74" s="3"/>
      <c r="R74" s="4"/>
      <c r="S74" s="3"/>
      <c r="T74" s="4"/>
      <c r="U74" s="3"/>
      <c r="V74" s="4"/>
      <c r="W74" s="3"/>
      <c r="X74" s="4"/>
      <c r="Y74" s="3"/>
      <c r="Z74" s="4"/>
      <c r="AA74" s="3"/>
      <c r="AB74" s="4"/>
      <c r="AC74" s="3"/>
      <c r="AD74" s="4"/>
      <c r="AE74" s="3"/>
      <c r="AF74" s="4"/>
      <c r="AG74" s="3"/>
      <c r="AH74" s="4"/>
      <c r="AI74" s="3"/>
      <c r="AJ74" s="4"/>
    </row>
    <row r="75">
      <c r="A75" s="3"/>
      <c r="B75" s="4"/>
      <c r="C75" s="3"/>
      <c r="D75" s="4"/>
      <c r="E75" s="3"/>
      <c r="F75" s="4"/>
      <c r="G75" s="3"/>
      <c r="H75" s="4"/>
      <c r="I75" s="3"/>
      <c r="J75" s="4"/>
      <c r="K75" s="3"/>
      <c r="L75" s="4"/>
      <c r="M75" s="3"/>
      <c r="N75" s="4"/>
      <c r="O75" s="3"/>
      <c r="P75" s="4"/>
      <c r="Q75" s="3"/>
      <c r="R75" s="4"/>
      <c r="S75" s="3"/>
      <c r="T75" s="4"/>
      <c r="U75" s="3"/>
      <c r="V75" s="4"/>
      <c r="W75" s="3"/>
      <c r="X75" s="4"/>
      <c r="Y75" s="3"/>
      <c r="Z75" s="4"/>
      <c r="AA75" s="3"/>
      <c r="AB75" s="4"/>
      <c r="AC75" s="3"/>
      <c r="AD75" s="4"/>
      <c r="AE75" s="3"/>
      <c r="AF75" s="4"/>
      <c r="AG75" s="3"/>
      <c r="AH75" s="4"/>
      <c r="AI75" s="3"/>
      <c r="AJ75" s="4"/>
    </row>
    <row r="76">
      <c r="A76" s="3"/>
      <c r="B76" s="4"/>
      <c r="C76" s="3"/>
      <c r="D76" s="4"/>
      <c r="E76" s="3"/>
      <c r="F76" s="4"/>
      <c r="G76" s="3"/>
      <c r="H76" s="4"/>
      <c r="I76" s="3"/>
      <c r="J76" s="4"/>
      <c r="K76" s="3"/>
      <c r="L76" s="4"/>
      <c r="M76" s="3"/>
      <c r="N76" s="4"/>
      <c r="O76" s="3"/>
      <c r="P76" s="4"/>
      <c r="Q76" s="3"/>
      <c r="R76" s="4"/>
      <c r="S76" s="3"/>
      <c r="T76" s="4"/>
      <c r="U76" s="3"/>
      <c r="V76" s="4"/>
      <c r="W76" s="3"/>
      <c r="X76" s="4"/>
      <c r="Y76" s="3"/>
      <c r="Z76" s="4"/>
      <c r="AA76" s="3"/>
      <c r="AB76" s="4"/>
      <c r="AC76" s="3"/>
      <c r="AD76" s="4"/>
      <c r="AE76" s="3"/>
      <c r="AF76" s="4"/>
      <c r="AG76" s="3"/>
      <c r="AH76" s="4"/>
      <c r="AI76" s="3"/>
      <c r="AJ76" s="4"/>
    </row>
    <row r="77">
      <c r="A77" s="3"/>
      <c r="B77" s="4"/>
      <c r="C77" s="3"/>
      <c r="D77" s="4"/>
      <c r="E77" s="3"/>
      <c r="F77" s="4"/>
      <c r="G77" s="3"/>
      <c r="H77" s="4"/>
      <c r="I77" s="3"/>
      <c r="J77" s="4"/>
      <c r="K77" s="3"/>
      <c r="L77" s="4"/>
      <c r="M77" s="3"/>
      <c r="N77" s="4"/>
      <c r="O77" s="3"/>
      <c r="P77" s="4"/>
      <c r="Q77" s="3"/>
      <c r="R77" s="4"/>
      <c r="S77" s="3"/>
      <c r="T77" s="4"/>
      <c r="U77" s="3"/>
      <c r="V77" s="4"/>
      <c r="W77" s="3"/>
      <c r="X77" s="4"/>
      <c r="Y77" s="3"/>
      <c r="Z77" s="4"/>
      <c r="AA77" s="3"/>
      <c r="AB77" s="4"/>
      <c r="AC77" s="3"/>
      <c r="AD77" s="4"/>
      <c r="AE77" s="3"/>
      <c r="AF77" s="4"/>
      <c r="AG77" s="3"/>
      <c r="AH77" s="4"/>
      <c r="AI77" s="3"/>
      <c r="AJ77" s="4"/>
    </row>
    <row r="78">
      <c r="A78" s="3"/>
      <c r="B78" s="4"/>
      <c r="C78" s="3"/>
      <c r="D78" s="4"/>
      <c r="E78" s="3"/>
      <c r="F78" s="4"/>
      <c r="G78" s="3"/>
      <c r="H78" s="4"/>
      <c r="I78" s="3"/>
      <c r="J78" s="4"/>
      <c r="K78" s="3"/>
      <c r="L78" s="4"/>
      <c r="M78" s="3"/>
      <c r="N78" s="4"/>
      <c r="O78" s="3"/>
      <c r="P78" s="4"/>
      <c r="Q78" s="3"/>
      <c r="R78" s="4"/>
      <c r="S78" s="3"/>
      <c r="T78" s="4"/>
      <c r="U78" s="3"/>
      <c r="V78" s="4"/>
      <c r="W78" s="3"/>
      <c r="X78" s="4"/>
      <c r="Y78" s="3"/>
      <c r="Z78" s="4"/>
      <c r="AA78" s="3"/>
      <c r="AB78" s="4"/>
      <c r="AC78" s="3"/>
      <c r="AD78" s="4"/>
      <c r="AE78" s="3"/>
      <c r="AF78" s="4"/>
      <c r="AG78" s="3"/>
      <c r="AH78" s="4"/>
      <c r="AI78" s="3"/>
      <c r="AJ78" s="4"/>
    </row>
    <row r="79">
      <c r="A79" s="3"/>
      <c r="B79" s="4"/>
      <c r="C79" s="3"/>
      <c r="D79" s="4"/>
      <c r="E79" s="3"/>
      <c r="F79" s="4"/>
      <c r="G79" s="3"/>
      <c r="H79" s="4"/>
      <c r="I79" s="3"/>
      <c r="J79" s="4"/>
      <c r="K79" s="3"/>
      <c r="L79" s="4"/>
      <c r="M79" s="3"/>
      <c r="N79" s="4"/>
      <c r="O79" s="3"/>
      <c r="P79" s="4"/>
      <c r="Q79" s="3"/>
      <c r="R79" s="4"/>
      <c r="S79" s="3"/>
      <c r="T79" s="4"/>
      <c r="U79" s="3"/>
      <c r="V79" s="4"/>
      <c r="W79" s="3"/>
      <c r="X79" s="4"/>
      <c r="Y79" s="3"/>
      <c r="Z79" s="4"/>
      <c r="AA79" s="3"/>
      <c r="AB79" s="4"/>
      <c r="AC79" s="3"/>
      <c r="AD79" s="4"/>
      <c r="AE79" s="3"/>
      <c r="AF79" s="4"/>
      <c r="AG79" s="3"/>
      <c r="AH79" s="4"/>
      <c r="AI79" s="3"/>
      <c r="AJ79" s="4"/>
    </row>
    <row r="80">
      <c r="A80" s="3"/>
      <c r="B80" s="4"/>
      <c r="C80" s="3"/>
      <c r="D80" s="4"/>
      <c r="E80" s="3"/>
      <c r="F80" s="4"/>
      <c r="G80" s="3"/>
      <c r="H80" s="4"/>
      <c r="I80" s="3"/>
      <c r="J80" s="4"/>
      <c r="K80" s="3"/>
      <c r="L80" s="4"/>
      <c r="M80" s="3"/>
      <c r="N80" s="4"/>
      <c r="O80" s="3"/>
      <c r="P80" s="4"/>
      <c r="Q80" s="3"/>
      <c r="R80" s="4"/>
      <c r="S80" s="3"/>
      <c r="T80" s="4"/>
      <c r="U80" s="3"/>
      <c r="V80" s="4"/>
      <c r="W80" s="3"/>
      <c r="X80" s="4"/>
      <c r="Y80" s="3"/>
      <c r="Z80" s="4"/>
      <c r="AA80" s="3"/>
      <c r="AB80" s="4"/>
      <c r="AC80" s="3"/>
      <c r="AD80" s="4"/>
      <c r="AE80" s="3"/>
      <c r="AF80" s="4"/>
      <c r="AG80" s="3"/>
      <c r="AH80" s="4"/>
      <c r="AI80" s="3"/>
      <c r="AJ80" s="4"/>
    </row>
    <row r="81">
      <c r="A81" s="3"/>
      <c r="B81" s="4"/>
      <c r="C81" s="3"/>
      <c r="D81" s="4"/>
      <c r="E81" s="3"/>
      <c r="F81" s="4"/>
      <c r="G81" s="3"/>
      <c r="H81" s="4"/>
      <c r="I81" s="3"/>
      <c r="J81" s="4"/>
      <c r="K81" s="3"/>
      <c r="L81" s="4"/>
      <c r="M81" s="3"/>
      <c r="N81" s="4"/>
      <c r="O81" s="3"/>
      <c r="P81" s="4"/>
      <c r="Q81" s="3"/>
      <c r="R81" s="4"/>
      <c r="S81" s="3"/>
      <c r="T81" s="4"/>
      <c r="U81" s="3"/>
      <c r="V81" s="4"/>
      <c r="W81" s="3"/>
      <c r="X81" s="4"/>
      <c r="Y81" s="3"/>
      <c r="Z81" s="4"/>
      <c r="AA81" s="3"/>
      <c r="AB81" s="4"/>
      <c r="AC81" s="3"/>
      <c r="AD81" s="4"/>
      <c r="AE81" s="3"/>
      <c r="AF81" s="4"/>
      <c r="AG81" s="3"/>
      <c r="AH81" s="4"/>
      <c r="AI81" s="3"/>
      <c r="AJ81" s="4"/>
    </row>
    <row r="82">
      <c r="A82" s="3"/>
      <c r="B82" s="4"/>
      <c r="C82" s="3"/>
      <c r="D82" s="4"/>
      <c r="E82" s="3"/>
      <c r="F82" s="4"/>
      <c r="G82" s="3"/>
      <c r="H82" s="4"/>
      <c r="I82" s="3"/>
      <c r="J82" s="4"/>
      <c r="K82" s="3"/>
      <c r="L82" s="4"/>
      <c r="M82" s="3"/>
      <c r="N82" s="4"/>
      <c r="O82" s="3"/>
      <c r="P82" s="4"/>
      <c r="Q82" s="3"/>
      <c r="R82" s="4"/>
      <c r="S82" s="3"/>
      <c r="T82" s="4"/>
      <c r="U82" s="3"/>
      <c r="V82" s="4"/>
      <c r="W82" s="3"/>
      <c r="X82" s="4"/>
      <c r="Y82" s="3"/>
      <c r="Z82" s="4"/>
      <c r="AA82" s="3"/>
      <c r="AB82" s="4"/>
      <c r="AC82" s="3"/>
      <c r="AD82" s="4"/>
      <c r="AE82" s="3"/>
      <c r="AF82" s="4"/>
      <c r="AG82" s="3"/>
      <c r="AH82" s="4"/>
      <c r="AI82" s="3"/>
      <c r="AJ82" s="4"/>
    </row>
    <row r="83">
      <c r="A83" s="3"/>
      <c r="B83" s="4"/>
      <c r="C83" s="3"/>
      <c r="D83" s="4"/>
      <c r="E83" s="3"/>
      <c r="F83" s="4"/>
      <c r="G83" s="3"/>
      <c r="H83" s="4"/>
      <c r="I83" s="3"/>
      <c r="J83" s="4"/>
      <c r="K83" s="3"/>
      <c r="L83" s="4"/>
      <c r="M83" s="3"/>
      <c r="N83" s="4"/>
      <c r="O83" s="3"/>
      <c r="P83" s="4"/>
      <c r="Q83" s="3"/>
      <c r="R83" s="4"/>
      <c r="S83" s="3"/>
      <c r="T83" s="4"/>
      <c r="U83" s="3"/>
      <c r="V83" s="4"/>
      <c r="W83" s="3"/>
      <c r="X83" s="4"/>
      <c r="Y83" s="3"/>
      <c r="Z83" s="4"/>
      <c r="AA83" s="3"/>
      <c r="AB83" s="4"/>
      <c r="AC83" s="3"/>
      <c r="AD83" s="4"/>
      <c r="AE83" s="3"/>
      <c r="AF83" s="4"/>
      <c r="AG83" s="3"/>
      <c r="AH83" s="4"/>
      <c r="AI83" s="3"/>
      <c r="AJ83" s="4"/>
    </row>
    <row r="84">
      <c r="A84" s="3"/>
      <c r="B84" s="4"/>
      <c r="C84" s="3"/>
      <c r="D84" s="4"/>
      <c r="E84" s="3"/>
      <c r="F84" s="4"/>
      <c r="G84" s="3"/>
      <c r="H84" s="4"/>
      <c r="I84" s="3"/>
      <c r="J84" s="4"/>
      <c r="K84" s="3"/>
      <c r="L84" s="4"/>
      <c r="M84" s="3"/>
      <c r="N84" s="4"/>
      <c r="O84" s="3"/>
      <c r="P84" s="4"/>
      <c r="Q84" s="3"/>
      <c r="R84" s="4"/>
      <c r="S84" s="3"/>
      <c r="T84" s="4"/>
      <c r="U84" s="3"/>
      <c r="V84" s="4"/>
      <c r="W84" s="3"/>
      <c r="X84" s="4"/>
      <c r="Y84" s="3"/>
      <c r="Z84" s="4"/>
      <c r="AA84" s="3"/>
      <c r="AB84" s="4"/>
      <c r="AC84" s="3"/>
      <c r="AD84" s="4"/>
      <c r="AE84" s="3"/>
      <c r="AF84" s="4"/>
      <c r="AG84" s="3"/>
      <c r="AH84" s="4"/>
      <c r="AI84" s="3"/>
      <c r="AJ84" s="4"/>
    </row>
    <row r="85">
      <c r="A85" s="3"/>
      <c r="B85" s="4"/>
      <c r="C85" s="3"/>
      <c r="D85" s="4"/>
      <c r="E85" s="3"/>
      <c r="F85" s="4"/>
      <c r="G85" s="3"/>
      <c r="H85" s="4"/>
      <c r="I85" s="3"/>
      <c r="J85" s="4"/>
      <c r="K85" s="3"/>
      <c r="L85" s="4"/>
      <c r="M85" s="3"/>
      <c r="N85" s="4"/>
      <c r="O85" s="3"/>
      <c r="P85" s="4"/>
      <c r="Q85" s="3"/>
      <c r="R85" s="4"/>
      <c r="S85" s="3"/>
      <c r="T85" s="4"/>
      <c r="U85" s="3"/>
      <c r="V85" s="4"/>
      <c r="W85" s="3"/>
      <c r="X85" s="4"/>
      <c r="Y85" s="3"/>
      <c r="Z85" s="4"/>
      <c r="AA85" s="3"/>
      <c r="AB85" s="4"/>
      <c r="AC85" s="3"/>
      <c r="AD85" s="4"/>
      <c r="AE85" s="3"/>
      <c r="AF85" s="4"/>
      <c r="AG85" s="3"/>
      <c r="AH85" s="4"/>
      <c r="AI85" s="3"/>
      <c r="AJ85" s="4"/>
    </row>
    <row r="86">
      <c r="A86" s="3"/>
      <c r="B86" s="4"/>
      <c r="C86" s="3"/>
      <c r="D86" s="4"/>
      <c r="E86" s="3"/>
      <c r="F86" s="4"/>
      <c r="G86" s="3"/>
      <c r="H86" s="4"/>
      <c r="I86" s="3"/>
      <c r="J86" s="4"/>
      <c r="K86" s="3"/>
      <c r="L86" s="4"/>
      <c r="M86" s="3"/>
      <c r="N86" s="4"/>
      <c r="O86" s="3"/>
      <c r="P86" s="4"/>
      <c r="Q86" s="3"/>
      <c r="R86" s="4"/>
      <c r="S86" s="3"/>
      <c r="T86" s="4"/>
      <c r="U86" s="3"/>
      <c r="V86" s="4"/>
      <c r="W86" s="3"/>
      <c r="X86" s="4"/>
      <c r="Y86" s="3"/>
      <c r="Z86" s="4"/>
      <c r="AA86" s="3"/>
      <c r="AB86" s="4"/>
      <c r="AC86" s="3"/>
      <c r="AD86" s="4"/>
      <c r="AE86" s="3"/>
      <c r="AF86" s="4"/>
      <c r="AG86" s="3"/>
      <c r="AH86" s="4"/>
      <c r="AI86" s="3"/>
      <c r="AJ86" s="4"/>
    </row>
    <row r="87">
      <c r="A87" s="3"/>
      <c r="B87" s="4"/>
      <c r="C87" s="3"/>
      <c r="D87" s="4"/>
      <c r="E87" s="3"/>
      <c r="F87" s="4"/>
      <c r="G87" s="3"/>
      <c r="H87" s="4"/>
      <c r="I87" s="3"/>
      <c r="J87" s="4"/>
      <c r="K87" s="3"/>
      <c r="L87" s="4"/>
      <c r="M87" s="3"/>
      <c r="N87" s="4"/>
      <c r="O87" s="3"/>
      <c r="P87" s="4"/>
      <c r="Q87" s="3"/>
      <c r="R87" s="4"/>
      <c r="S87" s="3"/>
      <c r="T87" s="4"/>
      <c r="U87" s="3"/>
      <c r="V87" s="4"/>
      <c r="W87" s="3"/>
      <c r="X87" s="4"/>
      <c r="Y87" s="3"/>
      <c r="Z87" s="4"/>
      <c r="AA87" s="3"/>
      <c r="AB87" s="4"/>
      <c r="AC87" s="3"/>
      <c r="AD87" s="4"/>
      <c r="AE87" s="3"/>
      <c r="AF87" s="4"/>
      <c r="AG87" s="3"/>
      <c r="AH87" s="4"/>
      <c r="AI87" s="3"/>
      <c r="AJ87" s="4"/>
    </row>
    <row r="88">
      <c r="A88" s="3"/>
      <c r="B88" s="4"/>
      <c r="C88" s="3"/>
      <c r="D88" s="4"/>
      <c r="E88" s="3"/>
      <c r="F88" s="4"/>
      <c r="G88" s="3"/>
      <c r="H88" s="4"/>
      <c r="I88" s="3"/>
      <c r="J88" s="4"/>
      <c r="K88" s="3"/>
      <c r="L88" s="4"/>
      <c r="M88" s="3"/>
      <c r="N88" s="4"/>
      <c r="O88" s="3"/>
      <c r="P88" s="4"/>
      <c r="Q88" s="3"/>
      <c r="R88" s="4"/>
      <c r="S88" s="3"/>
      <c r="T88" s="4"/>
      <c r="U88" s="3"/>
      <c r="V88" s="4"/>
      <c r="W88" s="3"/>
      <c r="X88" s="4"/>
      <c r="Y88" s="3"/>
      <c r="Z88" s="4"/>
      <c r="AA88" s="3"/>
      <c r="AB88" s="4"/>
      <c r="AC88" s="3"/>
      <c r="AD88" s="4"/>
      <c r="AE88" s="3"/>
      <c r="AF88" s="4"/>
      <c r="AG88" s="3"/>
      <c r="AH88" s="4"/>
      <c r="AI88" s="3"/>
      <c r="AJ88" s="4"/>
    </row>
    <row r="89">
      <c r="A89" s="3"/>
      <c r="B89" s="4"/>
      <c r="C89" s="3"/>
      <c r="D89" s="4"/>
      <c r="E89" s="3"/>
      <c r="F89" s="4"/>
      <c r="G89" s="3"/>
      <c r="H89" s="4"/>
      <c r="I89" s="3"/>
      <c r="J89" s="4"/>
      <c r="K89" s="3"/>
      <c r="L89" s="4"/>
      <c r="M89" s="3"/>
      <c r="N89" s="4"/>
      <c r="O89" s="3"/>
      <c r="P89" s="4"/>
      <c r="Q89" s="3"/>
      <c r="R89" s="4"/>
      <c r="S89" s="3"/>
      <c r="T89" s="4"/>
      <c r="U89" s="3"/>
      <c r="V89" s="4"/>
      <c r="W89" s="3"/>
      <c r="X89" s="4"/>
      <c r="Y89" s="3"/>
      <c r="Z89" s="4"/>
      <c r="AA89" s="3"/>
      <c r="AB89" s="4"/>
      <c r="AC89" s="3"/>
      <c r="AD89" s="4"/>
      <c r="AE89" s="3"/>
      <c r="AF89" s="4"/>
      <c r="AG89" s="3"/>
      <c r="AH89" s="4"/>
      <c r="AI89" s="3"/>
      <c r="AJ89" s="4"/>
    </row>
    <row r="90">
      <c r="A90" s="3"/>
      <c r="B90" s="4"/>
      <c r="C90" s="3"/>
      <c r="D90" s="4"/>
      <c r="E90" s="3"/>
      <c r="F90" s="4"/>
      <c r="G90" s="3"/>
      <c r="H90" s="4"/>
      <c r="I90" s="3"/>
      <c r="J90" s="4"/>
      <c r="K90" s="3"/>
      <c r="L90" s="4"/>
      <c r="M90" s="3"/>
      <c r="N90" s="4"/>
      <c r="O90" s="3"/>
      <c r="P90" s="4"/>
      <c r="Q90" s="3"/>
      <c r="R90" s="4"/>
      <c r="S90" s="3"/>
      <c r="T90" s="4"/>
      <c r="U90" s="3"/>
      <c r="V90" s="4"/>
      <c r="W90" s="3"/>
      <c r="X90" s="4"/>
      <c r="Y90" s="3"/>
      <c r="Z90" s="4"/>
      <c r="AA90" s="3"/>
      <c r="AB90" s="4"/>
      <c r="AC90" s="3"/>
      <c r="AD90" s="4"/>
      <c r="AE90" s="3"/>
      <c r="AF90" s="4"/>
      <c r="AG90" s="3"/>
      <c r="AH90" s="4"/>
      <c r="AI90" s="3"/>
      <c r="AJ90" s="4"/>
    </row>
    <row r="91">
      <c r="A91" s="3"/>
      <c r="B91" s="4"/>
      <c r="C91" s="3"/>
      <c r="D91" s="4"/>
      <c r="E91" s="3"/>
      <c r="F91" s="4"/>
      <c r="G91" s="3"/>
      <c r="H91" s="4"/>
      <c r="I91" s="3"/>
      <c r="J91" s="4"/>
      <c r="K91" s="3"/>
      <c r="L91" s="4"/>
      <c r="M91" s="3"/>
      <c r="N91" s="4"/>
      <c r="O91" s="3"/>
      <c r="P91" s="4"/>
      <c r="Q91" s="3"/>
      <c r="R91" s="4"/>
      <c r="S91" s="3"/>
      <c r="T91" s="4"/>
      <c r="U91" s="3"/>
      <c r="V91" s="4"/>
      <c r="W91" s="3"/>
      <c r="X91" s="4"/>
      <c r="Y91" s="3"/>
      <c r="Z91" s="4"/>
      <c r="AA91" s="3"/>
      <c r="AB91" s="4"/>
      <c r="AC91" s="3"/>
      <c r="AD91" s="4"/>
      <c r="AE91" s="3"/>
      <c r="AF91" s="4"/>
      <c r="AG91" s="3"/>
      <c r="AH91" s="4"/>
      <c r="AI91" s="3"/>
      <c r="AJ91" s="4"/>
    </row>
    <row r="92">
      <c r="A92" s="3"/>
      <c r="B92" s="4"/>
      <c r="C92" s="3"/>
      <c r="D92" s="4"/>
      <c r="E92" s="3"/>
      <c r="F92" s="4"/>
      <c r="G92" s="3"/>
      <c r="H92" s="4"/>
      <c r="I92" s="3"/>
      <c r="J92" s="4"/>
      <c r="K92" s="3"/>
      <c r="L92" s="4"/>
      <c r="M92" s="3"/>
      <c r="N92" s="4"/>
      <c r="O92" s="3"/>
      <c r="P92" s="4"/>
      <c r="Q92" s="3"/>
      <c r="R92" s="4"/>
      <c r="S92" s="3"/>
      <c r="T92" s="4"/>
      <c r="U92" s="3"/>
      <c r="V92" s="4"/>
      <c r="W92" s="3"/>
      <c r="X92" s="4"/>
      <c r="Y92" s="3"/>
      <c r="Z92" s="4"/>
      <c r="AA92" s="3"/>
      <c r="AB92" s="4"/>
      <c r="AC92" s="3"/>
      <c r="AD92" s="4"/>
      <c r="AE92" s="3"/>
      <c r="AF92" s="4"/>
      <c r="AG92" s="3"/>
      <c r="AH92" s="4"/>
      <c r="AI92" s="3"/>
      <c r="AJ92" s="4"/>
    </row>
    <row r="93">
      <c r="A93" s="3"/>
      <c r="B93" s="4"/>
      <c r="C93" s="3"/>
      <c r="D93" s="4"/>
      <c r="E93" s="3"/>
      <c r="F93" s="4"/>
      <c r="G93" s="3"/>
      <c r="H93" s="4"/>
      <c r="I93" s="3"/>
      <c r="J93" s="4"/>
      <c r="K93" s="3"/>
      <c r="L93" s="4"/>
      <c r="M93" s="3"/>
      <c r="N93" s="4"/>
      <c r="O93" s="3"/>
      <c r="P93" s="4"/>
      <c r="Q93" s="3"/>
      <c r="R93" s="4"/>
      <c r="S93" s="3"/>
      <c r="T93" s="4"/>
      <c r="U93" s="3"/>
      <c r="V93" s="4"/>
      <c r="W93" s="3"/>
      <c r="X93" s="4"/>
      <c r="Y93" s="3"/>
      <c r="Z93" s="4"/>
      <c r="AA93" s="3"/>
      <c r="AB93" s="4"/>
      <c r="AC93" s="3"/>
      <c r="AD93" s="4"/>
      <c r="AE93" s="3"/>
      <c r="AF93" s="4"/>
      <c r="AG93" s="3"/>
      <c r="AH93" s="4"/>
      <c r="AI93" s="3"/>
      <c r="AJ93" s="4"/>
    </row>
    <row r="94">
      <c r="A94" s="3"/>
      <c r="B94" s="4"/>
      <c r="C94" s="3"/>
      <c r="D94" s="4"/>
      <c r="E94" s="3"/>
      <c r="F94" s="4"/>
      <c r="G94" s="3"/>
      <c r="H94" s="4"/>
      <c r="I94" s="3"/>
      <c r="J94" s="4"/>
      <c r="K94" s="3"/>
      <c r="L94" s="4"/>
      <c r="M94" s="3"/>
      <c r="N94" s="4"/>
      <c r="O94" s="3"/>
      <c r="P94" s="4"/>
      <c r="Q94" s="3"/>
      <c r="R94" s="4"/>
      <c r="S94" s="3"/>
      <c r="T94" s="4"/>
      <c r="U94" s="3"/>
      <c r="V94" s="4"/>
      <c r="W94" s="3"/>
      <c r="X94" s="4"/>
      <c r="Y94" s="3"/>
      <c r="Z94" s="4"/>
      <c r="AA94" s="3"/>
      <c r="AB94" s="4"/>
      <c r="AC94" s="3"/>
      <c r="AD94" s="4"/>
      <c r="AE94" s="3"/>
      <c r="AF94" s="4"/>
      <c r="AG94" s="3"/>
      <c r="AH94" s="4"/>
      <c r="AI94" s="3"/>
      <c r="AJ94" s="4"/>
    </row>
    <row r="95">
      <c r="A95" s="3"/>
      <c r="B95" s="4"/>
      <c r="C95" s="3"/>
      <c r="D95" s="4"/>
      <c r="E95" s="3"/>
      <c r="F95" s="4"/>
      <c r="G95" s="3"/>
      <c r="H95" s="4"/>
      <c r="I95" s="3"/>
      <c r="J95" s="4"/>
      <c r="K95" s="3"/>
      <c r="L95" s="4"/>
      <c r="M95" s="3"/>
      <c r="N95" s="4"/>
      <c r="O95" s="3"/>
      <c r="P95" s="4"/>
      <c r="Q95" s="3"/>
      <c r="R95" s="4"/>
      <c r="S95" s="3"/>
      <c r="T95" s="4"/>
      <c r="U95" s="3"/>
      <c r="V95" s="4"/>
      <c r="W95" s="3"/>
      <c r="X95" s="4"/>
      <c r="Y95" s="3"/>
      <c r="Z95" s="4"/>
      <c r="AA95" s="3"/>
      <c r="AB95" s="4"/>
      <c r="AC95" s="3"/>
      <c r="AD95" s="4"/>
      <c r="AE95" s="3"/>
      <c r="AF95" s="4"/>
      <c r="AG95" s="3"/>
      <c r="AH95" s="4"/>
      <c r="AI95" s="3"/>
      <c r="AJ95" s="4"/>
    </row>
    <row r="96">
      <c r="A96" s="3"/>
      <c r="B96" s="4"/>
      <c r="C96" s="3"/>
      <c r="D96" s="4"/>
      <c r="E96" s="3"/>
      <c r="F96" s="4"/>
      <c r="G96" s="3"/>
      <c r="H96" s="4"/>
      <c r="I96" s="3"/>
      <c r="J96" s="4"/>
      <c r="K96" s="3"/>
      <c r="L96" s="4"/>
      <c r="M96" s="3"/>
      <c r="N96" s="4"/>
      <c r="O96" s="3"/>
      <c r="P96" s="4"/>
      <c r="Q96" s="3"/>
      <c r="R96" s="4"/>
      <c r="S96" s="3"/>
      <c r="T96" s="4"/>
      <c r="U96" s="3"/>
      <c r="V96" s="4"/>
      <c r="W96" s="3"/>
      <c r="X96" s="4"/>
      <c r="Y96" s="3"/>
      <c r="Z96" s="4"/>
      <c r="AA96" s="3"/>
      <c r="AB96" s="4"/>
      <c r="AC96" s="3"/>
      <c r="AD96" s="4"/>
      <c r="AE96" s="3"/>
      <c r="AF96" s="4"/>
      <c r="AG96" s="3"/>
      <c r="AH96" s="4"/>
      <c r="AI96" s="3"/>
      <c r="AJ96" s="4"/>
    </row>
    <row r="97">
      <c r="A97" s="3"/>
      <c r="B97" s="4"/>
      <c r="C97" s="3"/>
      <c r="D97" s="4"/>
      <c r="E97" s="3"/>
      <c r="F97" s="4"/>
      <c r="G97" s="3"/>
      <c r="H97" s="4"/>
      <c r="I97" s="3"/>
      <c r="J97" s="4"/>
      <c r="K97" s="3"/>
      <c r="L97" s="4"/>
      <c r="M97" s="3"/>
      <c r="N97" s="4"/>
      <c r="O97" s="3"/>
      <c r="P97" s="4"/>
      <c r="Q97" s="3"/>
      <c r="R97" s="4"/>
      <c r="S97" s="3"/>
      <c r="T97" s="4"/>
      <c r="U97" s="3"/>
      <c r="V97" s="4"/>
      <c r="W97" s="3"/>
      <c r="X97" s="4"/>
      <c r="Y97" s="3"/>
      <c r="Z97" s="4"/>
      <c r="AA97" s="3"/>
      <c r="AB97" s="4"/>
      <c r="AC97" s="3"/>
      <c r="AD97" s="4"/>
      <c r="AE97" s="3"/>
      <c r="AF97" s="4"/>
      <c r="AG97" s="3"/>
      <c r="AH97" s="4"/>
      <c r="AI97" s="3"/>
      <c r="AJ97" s="4"/>
    </row>
    <row r="98">
      <c r="A98" s="3"/>
      <c r="B98" s="4"/>
      <c r="C98" s="3"/>
      <c r="D98" s="4"/>
      <c r="E98" s="3"/>
      <c r="F98" s="4"/>
      <c r="G98" s="3"/>
      <c r="H98" s="4"/>
      <c r="I98" s="3"/>
      <c r="J98" s="4"/>
      <c r="K98" s="3"/>
      <c r="L98" s="4"/>
      <c r="M98" s="3"/>
      <c r="N98" s="4"/>
      <c r="O98" s="3"/>
      <c r="P98" s="4"/>
      <c r="Q98" s="3"/>
      <c r="R98" s="4"/>
      <c r="S98" s="3"/>
      <c r="T98" s="4"/>
      <c r="U98" s="3"/>
      <c r="V98" s="4"/>
      <c r="W98" s="3"/>
      <c r="X98" s="4"/>
      <c r="Y98" s="3"/>
      <c r="Z98" s="4"/>
      <c r="AA98" s="3"/>
      <c r="AB98" s="4"/>
      <c r="AC98" s="3"/>
      <c r="AD98" s="4"/>
      <c r="AE98" s="3"/>
      <c r="AF98" s="4"/>
      <c r="AG98" s="3"/>
      <c r="AH98" s="4"/>
      <c r="AI98" s="3"/>
      <c r="AJ98" s="4"/>
    </row>
    <row r="99">
      <c r="A99" s="3"/>
      <c r="B99" s="4"/>
      <c r="C99" s="3"/>
      <c r="D99" s="4"/>
      <c r="E99" s="3"/>
      <c r="F99" s="4"/>
      <c r="G99" s="3"/>
      <c r="H99" s="4"/>
      <c r="I99" s="3"/>
      <c r="J99" s="4"/>
      <c r="K99" s="3"/>
      <c r="L99" s="4"/>
      <c r="M99" s="3"/>
      <c r="N99" s="4"/>
      <c r="O99" s="3"/>
      <c r="P99" s="4"/>
      <c r="Q99" s="3"/>
      <c r="R99" s="4"/>
      <c r="S99" s="3"/>
      <c r="T99" s="4"/>
      <c r="U99" s="3"/>
      <c r="V99" s="4"/>
      <c r="W99" s="3"/>
      <c r="X99" s="4"/>
      <c r="Y99" s="3"/>
      <c r="Z99" s="4"/>
      <c r="AA99" s="3"/>
      <c r="AB99" s="4"/>
      <c r="AC99" s="3"/>
      <c r="AD99" s="4"/>
      <c r="AE99" s="3"/>
      <c r="AF99" s="4"/>
      <c r="AG99" s="3"/>
      <c r="AH99" s="4"/>
      <c r="AI99" s="3"/>
      <c r="AJ99" s="4"/>
    </row>
    <row r="100">
      <c r="A100" s="3"/>
      <c r="B100" s="4"/>
      <c r="C100" s="3"/>
      <c r="D100" s="4"/>
      <c r="E100" s="3"/>
      <c r="F100" s="4"/>
      <c r="G100" s="3"/>
      <c r="H100" s="4"/>
      <c r="I100" s="3"/>
      <c r="J100" s="4"/>
      <c r="K100" s="3"/>
      <c r="L100" s="4"/>
      <c r="M100" s="3"/>
      <c r="N100" s="4"/>
      <c r="O100" s="3"/>
      <c r="P100" s="4"/>
      <c r="Q100" s="3"/>
      <c r="R100" s="4"/>
      <c r="S100" s="3"/>
      <c r="T100" s="4"/>
      <c r="U100" s="3"/>
      <c r="V100" s="4"/>
      <c r="W100" s="3"/>
      <c r="X100" s="4"/>
      <c r="Y100" s="3"/>
      <c r="Z100" s="4"/>
      <c r="AA100" s="3"/>
      <c r="AB100" s="4"/>
      <c r="AC100" s="3"/>
      <c r="AD100" s="4"/>
      <c r="AE100" s="3"/>
      <c r="AF100" s="4"/>
      <c r="AG100" s="3"/>
      <c r="AH100" s="4"/>
      <c r="AI100" s="3"/>
      <c r="AJ100" s="4"/>
    </row>
    <row r="101">
      <c r="A101" s="3"/>
      <c r="B101" s="4"/>
      <c r="C101" s="3"/>
      <c r="D101" s="4"/>
      <c r="E101" s="3"/>
      <c r="F101" s="4"/>
      <c r="G101" s="3"/>
      <c r="H101" s="4"/>
      <c r="I101" s="3"/>
      <c r="J101" s="4"/>
      <c r="K101" s="3"/>
      <c r="L101" s="4"/>
      <c r="M101" s="3"/>
      <c r="N101" s="4"/>
      <c r="O101" s="3"/>
      <c r="P101" s="4"/>
      <c r="Q101" s="3"/>
      <c r="R101" s="4"/>
      <c r="S101" s="3"/>
      <c r="T101" s="4"/>
      <c r="U101" s="3"/>
      <c r="V101" s="4"/>
      <c r="W101" s="3"/>
      <c r="X101" s="4"/>
      <c r="Y101" s="3"/>
      <c r="Z101" s="4"/>
      <c r="AA101" s="3"/>
      <c r="AB101" s="4"/>
      <c r="AC101" s="3"/>
      <c r="AD101" s="4"/>
      <c r="AE101" s="3"/>
      <c r="AF101" s="4"/>
      <c r="AG101" s="3"/>
      <c r="AH101" s="4"/>
      <c r="AI101" s="3"/>
      <c r="AJ101" s="4"/>
    </row>
    <row r="102">
      <c r="A102" s="3"/>
      <c r="B102" s="4"/>
      <c r="C102" s="3"/>
      <c r="D102" s="4"/>
      <c r="E102" s="3"/>
      <c r="F102" s="4"/>
      <c r="G102" s="3"/>
      <c r="H102" s="4"/>
      <c r="I102" s="3"/>
      <c r="J102" s="4"/>
      <c r="K102" s="3"/>
      <c r="L102" s="4"/>
      <c r="M102" s="3"/>
      <c r="N102" s="4"/>
      <c r="O102" s="3"/>
      <c r="P102" s="4"/>
      <c r="Q102" s="3"/>
      <c r="R102" s="4"/>
      <c r="S102" s="3"/>
      <c r="T102" s="4"/>
      <c r="U102" s="3"/>
      <c r="V102" s="4"/>
      <c r="W102" s="3"/>
      <c r="X102" s="4"/>
      <c r="Y102" s="3"/>
      <c r="Z102" s="4"/>
      <c r="AA102" s="3"/>
      <c r="AB102" s="4"/>
      <c r="AC102" s="3"/>
      <c r="AD102" s="4"/>
      <c r="AE102" s="3"/>
      <c r="AF102" s="4"/>
      <c r="AG102" s="3"/>
      <c r="AH102" s="4"/>
      <c r="AI102" s="3"/>
      <c r="AJ102" s="4"/>
    </row>
    <row r="103">
      <c r="A103" s="3"/>
      <c r="B103" s="4"/>
      <c r="C103" s="3"/>
      <c r="D103" s="4"/>
      <c r="E103" s="3"/>
      <c r="F103" s="4"/>
      <c r="G103" s="3"/>
      <c r="H103" s="4"/>
      <c r="I103" s="3"/>
      <c r="J103" s="4"/>
      <c r="K103" s="3"/>
      <c r="L103" s="4"/>
      <c r="M103" s="3"/>
      <c r="N103" s="4"/>
      <c r="O103" s="3"/>
      <c r="P103" s="4"/>
      <c r="Q103" s="3"/>
      <c r="R103" s="4"/>
      <c r="S103" s="3"/>
      <c r="T103" s="4"/>
      <c r="U103" s="3"/>
      <c r="V103" s="4"/>
      <c r="W103" s="3"/>
      <c r="X103" s="4"/>
      <c r="Y103" s="3"/>
      <c r="Z103" s="4"/>
      <c r="AA103" s="3"/>
      <c r="AB103" s="4"/>
      <c r="AC103" s="3"/>
      <c r="AD103" s="4"/>
      <c r="AE103" s="3"/>
      <c r="AF103" s="4"/>
      <c r="AG103" s="3"/>
      <c r="AH103" s="4"/>
      <c r="AI103" s="3"/>
      <c r="AJ103" s="4"/>
    </row>
    <row r="104">
      <c r="A104" s="3"/>
      <c r="B104" s="4"/>
      <c r="C104" s="3"/>
      <c r="D104" s="4"/>
      <c r="E104" s="3"/>
      <c r="F104" s="4"/>
      <c r="G104" s="3"/>
      <c r="H104" s="4"/>
      <c r="I104" s="3"/>
      <c r="J104" s="4"/>
      <c r="K104" s="3"/>
      <c r="L104" s="4"/>
      <c r="M104" s="3"/>
      <c r="N104" s="4"/>
      <c r="O104" s="3"/>
      <c r="P104" s="4"/>
      <c r="Q104" s="3"/>
      <c r="R104" s="4"/>
      <c r="S104" s="3"/>
      <c r="T104" s="4"/>
      <c r="U104" s="3"/>
      <c r="V104" s="4"/>
      <c r="W104" s="3"/>
      <c r="X104" s="4"/>
      <c r="Y104" s="3"/>
      <c r="Z104" s="4"/>
      <c r="AA104" s="3"/>
      <c r="AB104" s="4"/>
      <c r="AC104" s="3"/>
      <c r="AD104" s="4"/>
      <c r="AE104" s="3"/>
      <c r="AF104" s="4"/>
      <c r="AG104" s="3"/>
      <c r="AH104" s="4"/>
      <c r="AI104" s="3"/>
      <c r="AJ104" s="4"/>
    </row>
    <row r="105">
      <c r="A105" s="3"/>
      <c r="B105" s="4"/>
      <c r="C105" s="3"/>
      <c r="D105" s="4"/>
      <c r="E105" s="3"/>
      <c r="F105" s="4"/>
      <c r="G105" s="3"/>
      <c r="H105" s="4"/>
      <c r="I105" s="3"/>
      <c r="J105" s="4"/>
      <c r="K105" s="3"/>
      <c r="L105" s="4"/>
      <c r="M105" s="3"/>
      <c r="N105" s="4"/>
      <c r="O105" s="3"/>
      <c r="P105" s="4"/>
      <c r="Q105" s="3"/>
      <c r="R105" s="4"/>
      <c r="S105" s="3"/>
      <c r="T105" s="4"/>
      <c r="U105" s="3"/>
      <c r="V105" s="4"/>
      <c r="W105" s="3"/>
      <c r="X105" s="4"/>
      <c r="Y105" s="3"/>
      <c r="Z105" s="4"/>
      <c r="AA105" s="3"/>
      <c r="AB105" s="4"/>
      <c r="AC105" s="3"/>
      <c r="AD105" s="4"/>
      <c r="AE105" s="3"/>
      <c r="AF105" s="4"/>
      <c r="AG105" s="3"/>
      <c r="AH105" s="4"/>
      <c r="AI105" s="3"/>
      <c r="AJ105" s="4"/>
    </row>
    <row r="106">
      <c r="A106" s="3"/>
      <c r="B106" s="4"/>
      <c r="C106" s="3"/>
      <c r="D106" s="4"/>
      <c r="E106" s="3"/>
      <c r="F106" s="4"/>
      <c r="G106" s="3"/>
      <c r="H106" s="4"/>
      <c r="I106" s="3"/>
      <c r="J106" s="4"/>
      <c r="K106" s="3"/>
      <c r="L106" s="4"/>
      <c r="M106" s="3"/>
      <c r="N106" s="4"/>
      <c r="O106" s="3"/>
      <c r="P106" s="4"/>
      <c r="Q106" s="3"/>
      <c r="R106" s="4"/>
      <c r="S106" s="3"/>
      <c r="T106" s="4"/>
      <c r="U106" s="3"/>
      <c r="V106" s="4"/>
      <c r="W106" s="3"/>
      <c r="X106" s="4"/>
      <c r="Y106" s="3"/>
      <c r="Z106" s="4"/>
      <c r="AA106" s="3"/>
      <c r="AB106" s="4"/>
      <c r="AC106" s="3"/>
      <c r="AD106" s="4"/>
      <c r="AE106" s="3"/>
      <c r="AF106" s="4"/>
      <c r="AG106" s="3"/>
      <c r="AH106" s="4"/>
      <c r="AI106" s="3"/>
      <c r="AJ106" s="4"/>
    </row>
    <row r="107">
      <c r="A107" s="3"/>
      <c r="B107" s="4"/>
      <c r="C107" s="3"/>
      <c r="D107" s="4"/>
      <c r="E107" s="3"/>
      <c r="F107" s="4"/>
      <c r="G107" s="3"/>
      <c r="H107" s="4"/>
      <c r="I107" s="3"/>
      <c r="J107" s="4"/>
      <c r="K107" s="3"/>
      <c r="L107" s="4"/>
      <c r="M107" s="3"/>
      <c r="N107" s="4"/>
      <c r="O107" s="3"/>
      <c r="P107" s="4"/>
      <c r="Q107" s="3"/>
      <c r="R107" s="4"/>
      <c r="S107" s="3"/>
      <c r="T107" s="4"/>
      <c r="U107" s="3"/>
      <c r="V107" s="4"/>
      <c r="W107" s="3"/>
      <c r="X107" s="4"/>
      <c r="Y107" s="3"/>
      <c r="Z107" s="4"/>
      <c r="AA107" s="3"/>
      <c r="AB107" s="4"/>
      <c r="AC107" s="3"/>
      <c r="AD107" s="4"/>
      <c r="AE107" s="3"/>
      <c r="AF107" s="4"/>
      <c r="AG107" s="3"/>
      <c r="AH107" s="4"/>
      <c r="AI107" s="3"/>
      <c r="AJ107" s="4"/>
    </row>
    <row r="108">
      <c r="A108" s="3"/>
      <c r="B108" s="4"/>
      <c r="C108" s="3"/>
      <c r="D108" s="4"/>
      <c r="E108" s="3"/>
      <c r="F108" s="4"/>
      <c r="G108" s="3"/>
      <c r="H108" s="4"/>
      <c r="I108" s="3"/>
      <c r="J108" s="4"/>
      <c r="K108" s="3"/>
      <c r="L108" s="4"/>
      <c r="M108" s="3"/>
      <c r="N108" s="4"/>
      <c r="O108" s="3"/>
      <c r="P108" s="4"/>
      <c r="Q108" s="3"/>
      <c r="R108" s="4"/>
      <c r="S108" s="3"/>
      <c r="T108" s="4"/>
      <c r="U108" s="3"/>
      <c r="V108" s="4"/>
      <c r="W108" s="3"/>
      <c r="X108" s="4"/>
      <c r="Y108" s="3"/>
      <c r="Z108" s="4"/>
      <c r="AA108" s="3"/>
      <c r="AB108" s="4"/>
      <c r="AC108" s="3"/>
      <c r="AD108" s="4"/>
      <c r="AE108" s="3"/>
      <c r="AF108" s="4"/>
      <c r="AG108" s="3"/>
      <c r="AH108" s="4"/>
      <c r="AI108" s="3"/>
      <c r="AJ108" s="4"/>
    </row>
    <row r="109">
      <c r="A109" s="3"/>
      <c r="B109" s="4"/>
      <c r="C109" s="3"/>
      <c r="D109" s="4"/>
      <c r="E109" s="3"/>
      <c r="F109" s="4"/>
      <c r="G109" s="3"/>
      <c r="H109" s="4"/>
      <c r="I109" s="3"/>
      <c r="J109" s="4"/>
      <c r="K109" s="3"/>
      <c r="L109" s="4"/>
      <c r="M109" s="3"/>
      <c r="N109" s="4"/>
      <c r="O109" s="3"/>
      <c r="P109" s="4"/>
      <c r="Q109" s="3"/>
      <c r="R109" s="4"/>
      <c r="S109" s="3"/>
      <c r="T109" s="4"/>
      <c r="U109" s="3"/>
      <c r="V109" s="4"/>
      <c r="W109" s="3"/>
      <c r="X109" s="4"/>
      <c r="Y109" s="3"/>
      <c r="Z109" s="4"/>
      <c r="AA109" s="3"/>
      <c r="AB109" s="4"/>
      <c r="AC109" s="3"/>
      <c r="AD109" s="4"/>
      <c r="AE109" s="3"/>
      <c r="AF109" s="4"/>
      <c r="AG109" s="3"/>
      <c r="AH109" s="4"/>
      <c r="AI109" s="3"/>
      <c r="AJ109" s="4"/>
    </row>
    <row r="110">
      <c r="A110" s="3"/>
      <c r="B110" s="4"/>
      <c r="C110" s="3"/>
      <c r="D110" s="4"/>
      <c r="E110" s="3"/>
      <c r="F110" s="4"/>
      <c r="G110" s="3"/>
      <c r="H110" s="4"/>
      <c r="I110" s="3"/>
      <c r="J110" s="4"/>
      <c r="K110" s="3"/>
      <c r="L110" s="4"/>
      <c r="M110" s="3"/>
      <c r="N110" s="4"/>
      <c r="O110" s="3"/>
      <c r="P110" s="4"/>
      <c r="Q110" s="3"/>
      <c r="R110" s="4"/>
      <c r="S110" s="3"/>
      <c r="T110" s="4"/>
      <c r="U110" s="3"/>
      <c r="V110" s="4"/>
      <c r="W110" s="3"/>
      <c r="X110" s="4"/>
      <c r="Y110" s="3"/>
      <c r="Z110" s="4"/>
      <c r="AA110" s="3"/>
      <c r="AB110" s="4"/>
      <c r="AC110" s="3"/>
      <c r="AD110" s="4"/>
      <c r="AE110" s="3"/>
      <c r="AF110" s="4"/>
      <c r="AG110" s="3"/>
      <c r="AH110" s="4"/>
      <c r="AI110" s="3"/>
      <c r="AJ110" s="4"/>
    </row>
    <row r="111">
      <c r="A111" s="3"/>
      <c r="B111" s="4"/>
      <c r="C111" s="3"/>
      <c r="D111" s="4"/>
      <c r="E111" s="3"/>
      <c r="F111" s="4"/>
      <c r="G111" s="3"/>
      <c r="H111" s="4"/>
      <c r="I111" s="3"/>
      <c r="J111" s="4"/>
      <c r="K111" s="3"/>
      <c r="L111" s="4"/>
      <c r="M111" s="3"/>
      <c r="N111" s="4"/>
      <c r="O111" s="3"/>
      <c r="P111" s="4"/>
      <c r="Q111" s="3"/>
      <c r="R111" s="4"/>
      <c r="S111" s="3"/>
      <c r="T111" s="4"/>
      <c r="U111" s="3"/>
      <c r="V111" s="4"/>
      <c r="W111" s="3"/>
      <c r="X111" s="4"/>
      <c r="Y111" s="3"/>
      <c r="Z111" s="4"/>
      <c r="AA111" s="3"/>
      <c r="AB111" s="4"/>
      <c r="AC111" s="3"/>
      <c r="AD111" s="4"/>
      <c r="AE111" s="3"/>
      <c r="AF111" s="4"/>
      <c r="AG111" s="3"/>
      <c r="AH111" s="4"/>
      <c r="AI111" s="3"/>
      <c r="AJ111" s="4"/>
    </row>
    <row r="112">
      <c r="A112" s="3"/>
      <c r="B112" s="4"/>
      <c r="C112" s="3"/>
      <c r="D112" s="4"/>
      <c r="E112" s="3"/>
      <c r="F112" s="4"/>
      <c r="G112" s="3"/>
      <c r="H112" s="4"/>
      <c r="I112" s="3"/>
      <c r="J112" s="4"/>
      <c r="K112" s="3"/>
      <c r="L112" s="4"/>
      <c r="M112" s="3"/>
      <c r="N112" s="4"/>
      <c r="O112" s="3"/>
      <c r="P112" s="4"/>
      <c r="Q112" s="3"/>
      <c r="R112" s="4"/>
      <c r="S112" s="3"/>
      <c r="T112" s="4"/>
      <c r="U112" s="3"/>
      <c r="V112" s="4"/>
      <c r="W112" s="3"/>
      <c r="X112" s="4"/>
      <c r="Y112" s="3"/>
      <c r="Z112" s="4"/>
      <c r="AA112" s="3"/>
      <c r="AB112" s="4"/>
      <c r="AC112" s="3"/>
      <c r="AD112" s="4"/>
      <c r="AE112" s="3"/>
      <c r="AF112" s="4"/>
      <c r="AG112" s="3"/>
      <c r="AH112" s="4"/>
      <c r="AI112" s="3"/>
      <c r="AJ112" s="4"/>
    </row>
    <row r="113">
      <c r="A113" s="3"/>
      <c r="B113" s="4"/>
      <c r="C113" s="3"/>
      <c r="D113" s="4"/>
      <c r="E113" s="3"/>
      <c r="F113" s="4"/>
      <c r="G113" s="3"/>
      <c r="H113" s="4"/>
      <c r="I113" s="3"/>
      <c r="J113" s="4"/>
      <c r="K113" s="3"/>
      <c r="L113" s="4"/>
      <c r="M113" s="3"/>
      <c r="N113" s="4"/>
      <c r="O113" s="3"/>
      <c r="P113" s="4"/>
      <c r="Q113" s="3"/>
      <c r="R113" s="4"/>
      <c r="S113" s="3"/>
      <c r="T113" s="4"/>
      <c r="U113" s="3"/>
      <c r="V113" s="4"/>
      <c r="W113" s="3"/>
      <c r="X113" s="4"/>
      <c r="Y113" s="3"/>
      <c r="Z113" s="4"/>
      <c r="AA113" s="3"/>
      <c r="AB113" s="4"/>
      <c r="AC113" s="3"/>
      <c r="AD113" s="4"/>
      <c r="AE113" s="3"/>
      <c r="AF113" s="4"/>
      <c r="AG113" s="3"/>
      <c r="AH113" s="4"/>
      <c r="AI113" s="3"/>
      <c r="AJ113" s="4"/>
    </row>
    <row r="114">
      <c r="A114" s="3"/>
      <c r="B114" s="4"/>
      <c r="C114" s="3"/>
      <c r="D114" s="4"/>
      <c r="E114" s="3"/>
      <c r="F114" s="4"/>
      <c r="G114" s="3"/>
      <c r="H114" s="4"/>
      <c r="I114" s="3"/>
      <c r="J114" s="4"/>
      <c r="K114" s="3"/>
      <c r="L114" s="4"/>
      <c r="M114" s="3"/>
      <c r="N114" s="4"/>
      <c r="O114" s="3"/>
      <c r="P114" s="4"/>
      <c r="Q114" s="3"/>
      <c r="R114" s="4"/>
      <c r="S114" s="3"/>
      <c r="T114" s="4"/>
      <c r="U114" s="3"/>
      <c r="V114" s="4"/>
      <c r="W114" s="3"/>
      <c r="X114" s="4"/>
      <c r="Y114" s="3"/>
      <c r="Z114" s="4"/>
      <c r="AA114" s="3"/>
      <c r="AB114" s="4"/>
      <c r="AC114" s="3"/>
      <c r="AD114" s="4"/>
      <c r="AE114" s="3"/>
      <c r="AF114" s="4"/>
      <c r="AG114" s="3"/>
      <c r="AH114" s="4"/>
      <c r="AI114" s="3"/>
      <c r="AJ114" s="4"/>
    </row>
    <row r="115">
      <c r="A115" s="3"/>
      <c r="B115" s="4"/>
      <c r="C115" s="3"/>
      <c r="D115" s="4"/>
      <c r="E115" s="3"/>
      <c r="F115" s="4"/>
      <c r="G115" s="3"/>
      <c r="H115" s="4"/>
      <c r="I115" s="3"/>
      <c r="J115" s="4"/>
      <c r="K115" s="3"/>
      <c r="L115" s="4"/>
      <c r="M115" s="3"/>
      <c r="N115" s="4"/>
      <c r="O115" s="3"/>
      <c r="P115" s="4"/>
      <c r="Q115" s="3"/>
      <c r="R115" s="4"/>
      <c r="S115" s="3"/>
      <c r="T115" s="4"/>
      <c r="U115" s="3"/>
      <c r="V115" s="4"/>
      <c r="W115" s="3"/>
      <c r="X115" s="4"/>
      <c r="Y115" s="3"/>
      <c r="Z115" s="4"/>
      <c r="AA115" s="3"/>
      <c r="AB115" s="4"/>
      <c r="AC115" s="3"/>
      <c r="AD115" s="4"/>
      <c r="AE115" s="3"/>
      <c r="AF115" s="4"/>
      <c r="AG115" s="3"/>
      <c r="AH115" s="4"/>
      <c r="AI115" s="3"/>
      <c r="AJ115" s="4"/>
    </row>
    <row r="116">
      <c r="A116" s="3"/>
      <c r="B116" s="4"/>
      <c r="C116" s="3"/>
      <c r="D116" s="4"/>
      <c r="E116" s="3"/>
      <c r="F116" s="4"/>
      <c r="G116" s="3"/>
      <c r="H116" s="4"/>
      <c r="I116" s="3"/>
      <c r="J116" s="4"/>
      <c r="K116" s="3"/>
      <c r="L116" s="4"/>
      <c r="M116" s="3"/>
      <c r="N116" s="4"/>
      <c r="O116" s="3"/>
      <c r="P116" s="4"/>
      <c r="Q116" s="3"/>
      <c r="R116" s="4"/>
      <c r="S116" s="3"/>
      <c r="T116" s="4"/>
      <c r="U116" s="3"/>
      <c r="V116" s="4"/>
      <c r="W116" s="3"/>
      <c r="X116" s="4"/>
      <c r="Y116" s="3"/>
      <c r="Z116" s="4"/>
      <c r="AA116" s="3"/>
      <c r="AB116" s="4"/>
      <c r="AC116" s="3"/>
      <c r="AD116" s="4"/>
      <c r="AE116" s="3"/>
      <c r="AF116" s="4"/>
      <c r="AG116" s="3"/>
      <c r="AH116" s="4"/>
      <c r="AI116" s="3"/>
      <c r="AJ116" s="4"/>
    </row>
    <row r="117">
      <c r="A117" s="3"/>
      <c r="B117" s="4"/>
      <c r="C117" s="3"/>
      <c r="D117" s="4"/>
      <c r="E117" s="3"/>
      <c r="F117" s="4"/>
      <c r="G117" s="3"/>
      <c r="H117" s="4"/>
      <c r="I117" s="3"/>
      <c r="J117" s="4"/>
      <c r="K117" s="3"/>
      <c r="L117" s="4"/>
      <c r="M117" s="3"/>
      <c r="N117" s="4"/>
      <c r="O117" s="3"/>
      <c r="P117" s="4"/>
      <c r="Q117" s="3"/>
      <c r="R117" s="4"/>
      <c r="S117" s="3"/>
      <c r="T117" s="4"/>
      <c r="U117" s="3"/>
      <c r="V117" s="4"/>
      <c r="W117" s="3"/>
      <c r="X117" s="4"/>
      <c r="Y117" s="3"/>
      <c r="Z117" s="4"/>
      <c r="AA117" s="3"/>
      <c r="AB117" s="4"/>
      <c r="AC117" s="3"/>
      <c r="AD117" s="4"/>
      <c r="AE117" s="3"/>
      <c r="AF117" s="4"/>
      <c r="AG117" s="3"/>
      <c r="AH117" s="4"/>
      <c r="AI117" s="3"/>
      <c r="AJ117" s="4"/>
    </row>
    <row r="118">
      <c r="A118" s="3"/>
      <c r="B118" s="4"/>
      <c r="C118" s="3"/>
      <c r="D118" s="4"/>
      <c r="E118" s="3"/>
      <c r="F118" s="4"/>
      <c r="G118" s="3"/>
      <c r="H118" s="4"/>
      <c r="I118" s="3"/>
      <c r="J118" s="4"/>
      <c r="K118" s="3"/>
      <c r="L118" s="4"/>
      <c r="M118" s="3"/>
      <c r="N118" s="4"/>
      <c r="O118" s="3"/>
      <c r="P118" s="4"/>
      <c r="Q118" s="3"/>
      <c r="R118" s="4"/>
      <c r="S118" s="3"/>
      <c r="T118" s="4"/>
      <c r="U118" s="3"/>
      <c r="V118" s="4"/>
      <c r="W118" s="3"/>
      <c r="X118" s="4"/>
      <c r="Y118" s="3"/>
      <c r="Z118" s="4"/>
      <c r="AA118" s="3"/>
      <c r="AB118" s="4"/>
      <c r="AC118" s="3"/>
      <c r="AD118" s="4"/>
      <c r="AE118" s="3"/>
      <c r="AF118" s="4"/>
      <c r="AG118" s="3"/>
      <c r="AH118" s="4"/>
      <c r="AI118" s="3"/>
      <c r="AJ118" s="4"/>
    </row>
    <row r="119">
      <c r="A119" s="3"/>
      <c r="B119" s="4"/>
      <c r="C119" s="3"/>
      <c r="D119" s="4"/>
      <c r="E119" s="3"/>
      <c r="F119" s="4"/>
      <c r="G119" s="3"/>
      <c r="H119" s="4"/>
      <c r="I119" s="3"/>
      <c r="J119" s="4"/>
      <c r="K119" s="3"/>
      <c r="L119" s="4"/>
      <c r="M119" s="3"/>
      <c r="N119" s="4"/>
      <c r="O119" s="3"/>
      <c r="P119" s="4"/>
      <c r="Q119" s="3"/>
      <c r="R119" s="4"/>
      <c r="S119" s="3"/>
      <c r="T119" s="4"/>
      <c r="U119" s="3"/>
      <c r="V119" s="4"/>
      <c r="W119" s="3"/>
      <c r="X119" s="4"/>
      <c r="Y119" s="3"/>
      <c r="Z119" s="4"/>
      <c r="AA119" s="3"/>
      <c r="AB119" s="4"/>
      <c r="AC119" s="3"/>
      <c r="AD119" s="4"/>
      <c r="AE119" s="3"/>
      <c r="AF119" s="4"/>
      <c r="AG119" s="3"/>
      <c r="AH119" s="4"/>
      <c r="AI119" s="3"/>
      <c r="AJ119" s="4"/>
    </row>
    <row r="120">
      <c r="A120" s="3"/>
      <c r="B120" s="4"/>
      <c r="C120" s="3"/>
      <c r="D120" s="4"/>
      <c r="E120" s="3"/>
      <c r="F120" s="4"/>
      <c r="G120" s="3"/>
      <c r="H120" s="4"/>
      <c r="I120" s="3"/>
      <c r="J120" s="4"/>
      <c r="K120" s="3"/>
      <c r="L120" s="4"/>
      <c r="M120" s="3"/>
      <c r="N120" s="4"/>
      <c r="O120" s="3"/>
      <c r="P120" s="4"/>
      <c r="Q120" s="3"/>
      <c r="R120" s="4"/>
      <c r="S120" s="3"/>
      <c r="T120" s="4"/>
      <c r="U120" s="3"/>
      <c r="V120" s="4"/>
      <c r="W120" s="3"/>
      <c r="X120" s="4"/>
      <c r="Y120" s="3"/>
      <c r="Z120" s="4"/>
      <c r="AA120" s="3"/>
      <c r="AB120" s="4"/>
      <c r="AC120" s="3"/>
      <c r="AD120" s="4"/>
      <c r="AE120" s="3"/>
      <c r="AF120" s="4"/>
      <c r="AG120" s="3"/>
      <c r="AH120" s="4"/>
      <c r="AI120" s="3"/>
      <c r="AJ120" s="4"/>
    </row>
    <row r="121">
      <c r="A121" s="3"/>
      <c r="B121" s="4"/>
      <c r="C121" s="3"/>
      <c r="D121" s="4"/>
      <c r="E121" s="3"/>
      <c r="F121" s="4"/>
      <c r="G121" s="3"/>
      <c r="H121" s="4"/>
      <c r="I121" s="3"/>
      <c r="J121" s="4"/>
      <c r="K121" s="3"/>
      <c r="L121" s="4"/>
      <c r="M121" s="3"/>
      <c r="N121" s="4"/>
      <c r="O121" s="3"/>
      <c r="P121" s="4"/>
      <c r="Q121" s="3"/>
      <c r="R121" s="4"/>
      <c r="S121" s="3"/>
      <c r="T121" s="4"/>
      <c r="U121" s="3"/>
      <c r="V121" s="4"/>
      <c r="W121" s="3"/>
      <c r="X121" s="4"/>
      <c r="Y121" s="3"/>
      <c r="Z121" s="4"/>
      <c r="AA121" s="3"/>
      <c r="AB121" s="4"/>
      <c r="AC121" s="3"/>
      <c r="AD121" s="4"/>
      <c r="AE121" s="3"/>
      <c r="AF121" s="4"/>
      <c r="AG121" s="3"/>
      <c r="AH121" s="4"/>
      <c r="AI121" s="3"/>
      <c r="AJ121" s="4"/>
    </row>
    <row r="122">
      <c r="A122" s="3"/>
      <c r="B122" s="4"/>
      <c r="C122" s="3"/>
      <c r="D122" s="4"/>
      <c r="E122" s="3"/>
      <c r="F122" s="4"/>
      <c r="G122" s="3"/>
      <c r="H122" s="4"/>
      <c r="I122" s="3"/>
      <c r="J122" s="4"/>
      <c r="K122" s="3"/>
      <c r="L122" s="4"/>
      <c r="M122" s="3"/>
      <c r="N122" s="4"/>
      <c r="O122" s="3"/>
      <c r="P122" s="4"/>
      <c r="Q122" s="3"/>
      <c r="R122" s="4"/>
      <c r="S122" s="3"/>
      <c r="T122" s="4"/>
      <c r="U122" s="3"/>
      <c r="V122" s="4"/>
      <c r="W122" s="3"/>
      <c r="X122" s="4"/>
      <c r="Y122" s="3"/>
      <c r="Z122" s="4"/>
      <c r="AA122" s="3"/>
      <c r="AB122" s="4"/>
      <c r="AC122" s="3"/>
      <c r="AD122" s="4"/>
      <c r="AE122" s="3"/>
      <c r="AF122" s="4"/>
      <c r="AG122" s="3"/>
      <c r="AH122" s="4"/>
      <c r="AI122" s="3"/>
      <c r="AJ122" s="4"/>
    </row>
    <row r="123">
      <c r="A123" s="3"/>
      <c r="B123" s="4"/>
      <c r="C123" s="3"/>
      <c r="D123" s="4"/>
      <c r="E123" s="3"/>
      <c r="F123" s="4"/>
      <c r="G123" s="3"/>
      <c r="H123" s="4"/>
      <c r="I123" s="3"/>
      <c r="J123" s="4"/>
      <c r="K123" s="3"/>
      <c r="L123" s="4"/>
      <c r="M123" s="3"/>
      <c r="N123" s="4"/>
      <c r="O123" s="3"/>
      <c r="P123" s="4"/>
      <c r="Q123" s="3"/>
      <c r="R123" s="4"/>
      <c r="S123" s="3"/>
      <c r="T123" s="4"/>
      <c r="U123" s="3"/>
      <c r="V123" s="4"/>
      <c r="W123" s="3"/>
      <c r="X123" s="4"/>
      <c r="Y123" s="3"/>
      <c r="Z123" s="4"/>
      <c r="AA123" s="3"/>
      <c r="AB123" s="4"/>
      <c r="AC123" s="3"/>
      <c r="AD123" s="4"/>
      <c r="AE123" s="3"/>
      <c r="AF123" s="4"/>
      <c r="AG123" s="3"/>
      <c r="AH123" s="4"/>
      <c r="AI123" s="3"/>
      <c r="AJ123" s="4"/>
    </row>
    <row r="124">
      <c r="A124" s="3"/>
      <c r="B124" s="4"/>
      <c r="C124" s="3"/>
      <c r="D124" s="4"/>
      <c r="E124" s="3"/>
      <c r="F124" s="4"/>
      <c r="G124" s="3"/>
      <c r="H124" s="4"/>
      <c r="I124" s="3"/>
      <c r="J124" s="4"/>
      <c r="K124" s="3"/>
      <c r="L124" s="4"/>
      <c r="M124" s="3"/>
      <c r="N124" s="4"/>
      <c r="O124" s="3"/>
      <c r="P124" s="4"/>
      <c r="Q124" s="3"/>
      <c r="R124" s="4"/>
      <c r="S124" s="3"/>
      <c r="T124" s="4"/>
      <c r="U124" s="3"/>
      <c r="V124" s="4"/>
      <c r="W124" s="3"/>
      <c r="X124" s="4"/>
      <c r="Y124" s="3"/>
      <c r="Z124" s="4"/>
      <c r="AA124" s="3"/>
      <c r="AB124" s="4"/>
      <c r="AC124" s="3"/>
      <c r="AD124" s="4"/>
      <c r="AE124" s="3"/>
      <c r="AF124" s="4"/>
      <c r="AG124" s="3"/>
      <c r="AH124" s="4"/>
      <c r="AI124" s="3"/>
      <c r="AJ124" s="4"/>
    </row>
    <row r="125">
      <c r="A125" s="3"/>
      <c r="B125" s="4"/>
      <c r="C125" s="3"/>
      <c r="D125" s="4"/>
      <c r="E125" s="3"/>
      <c r="F125" s="4"/>
      <c r="G125" s="3"/>
      <c r="H125" s="4"/>
      <c r="I125" s="3"/>
      <c r="J125" s="4"/>
      <c r="K125" s="3"/>
      <c r="L125" s="4"/>
      <c r="M125" s="3"/>
      <c r="N125" s="4"/>
      <c r="O125" s="3"/>
      <c r="P125" s="4"/>
      <c r="Q125" s="3"/>
      <c r="R125" s="4"/>
      <c r="S125" s="3"/>
      <c r="T125" s="4"/>
      <c r="U125" s="3"/>
      <c r="V125" s="4"/>
      <c r="W125" s="3"/>
      <c r="X125" s="4"/>
      <c r="Y125" s="3"/>
      <c r="Z125" s="4"/>
      <c r="AA125" s="3"/>
      <c r="AB125" s="4"/>
      <c r="AC125" s="3"/>
      <c r="AD125" s="4"/>
      <c r="AE125" s="3"/>
      <c r="AF125" s="4"/>
      <c r="AG125" s="3"/>
      <c r="AH125" s="4"/>
      <c r="AI125" s="3"/>
      <c r="AJ125" s="4"/>
    </row>
    <row r="126">
      <c r="A126" s="3"/>
      <c r="B126" s="4"/>
      <c r="C126" s="3"/>
      <c r="D126" s="4"/>
      <c r="E126" s="3"/>
      <c r="F126" s="4"/>
      <c r="G126" s="3"/>
      <c r="H126" s="4"/>
      <c r="I126" s="3"/>
      <c r="J126" s="4"/>
      <c r="K126" s="3"/>
      <c r="L126" s="4"/>
      <c r="M126" s="3"/>
      <c r="N126" s="4"/>
      <c r="O126" s="3"/>
      <c r="P126" s="4"/>
      <c r="Q126" s="3"/>
      <c r="R126" s="4"/>
      <c r="S126" s="3"/>
      <c r="T126" s="4"/>
      <c r="U126" s="3"/>
      <c r="V126" s="4"/>
      <c r="W126" s="3"/>
      <c r="X126" s="4"/>
      <c r="Y126" s="3"/>
      <c r="Z126" s="4"/>
      <c r="AA126" s="3"/>
      <c r="AB126" s="4"/>
      <c r="AC126" s="3"/>
      <c r="AD126" s="4"/>
      <c r="AE126" s="3"/>
      <c r="AF126" s="4"/>
      <c r="AG126" s="3"/>
      <c r="AH126" s="4"/>
      <c r="AI126" s="3"/>
      <c r="AJ126" s="4"/>
    </row>
    <row r="127">
      <c r="A127" s="3"/>
      <c r="B127" s="4"/>
      <c r="C127" s="3"/>
      <c r="D127" s="4"/>
      <c r="E127" s="3"/>
      <c r="F127" s="4"/>
      <c r="G127" s="3"/>
      <c r="H127" s="4"/>
      <c r="I127" s="3"/>
      <c r="J127" s="4"/>
      <c r="K127" s="3"/>
      <c r="L127" s="4"/>
      <c r="M127" s="3"/>
      <c r="N127" s="4"/>
      <c r="O127" s="3"/>
      <c r="P127" s="4"/>
      <c r="Q127" s="3"/>
      <c r="R127" s="4"/>
      <c r="S127" s="3"/>
      <c r="T127" s="4"/>
      <c r="U127" s="3"/>
      <c r="V127" s="4"/>
      <c r="W127" s="3"/>
      <c r="X127" s="4"/>
      <c r="Y127" s="3"/>
      <c r="Z127" s="4"/>
      <c r="AA127" s="3"/>
      <c r="AB127" s="4"/>
      <c r="AC127" s="3"/>
      <c r="AD127" s="4"/>
      <c r="AE127" s="3"/>
      <c r="AF127" s="4"/>
      <c r="AG127" s="3"/>
      <c r="AH127" s="4"/>
      <c r="AI127" s="3"/>
      <c r="AJ127" s="4"/>
    </row>
    <row r="128">
      <c r="A128" s="3"/>
      <c r="B128" s="4"/>
      <c r="C128" s="3"/>
      <c r="D128" s="4"/>
      <c r="E128" s="3"/>
      <c r="F128" s="4"/>
      <c r="G128" s="3"/>
      <c r="H128" s="4"/>
      <c r="I128" s="3"/>
      <c r="J128" s="4"/>
      <c r="K128" s="3"/>
      <c r="L128" s="4"/>
      <c r="M128" s="3"/>
      <c r="N128" s="4"/>
      <c r="O128" s="3"/>
      <c r="P128" s="4"/>
      <c r="Q128" s="3"/>
      <c r="R128" s="4"/>
      <c r="S128" s="3"/>
      <c r="T128" s="4"/>
      <c r="U128" s="3"/>
      <c r="V128" s="4"/>
      <c r="W128" s="3"/>
      <c r="X128" s="4"/>
      <c r="Y128" s="3"/>
      <c r="Z128" s="4"/>
      <c r="AA128" s="3"/>
      <c r="AB128" s="4"/>
      <c r="AC128" s="3"/>
      <c r="AD128" s="4"/>
      <c r="AE128" s="3"/>
      <c r="AF128" s="4"/>
      <c r="AG128" s="3"/>
      <c r="AH128" s="4"/>
      <c r="AI128" s="3"/>
      <c r="AJ128" s="4"/>
    </row>
    <row r="129">
      <c r="A129" s="3"/>
      <c r="B129" s="4"/>
      <c r="C129" s="3"/>
      <c r="D129" s="4"/>
      <c r="E129" s="3"/>
      <c r="F129" s="4"/>
      <c r="G129" s="3"/>
      <c r="H129" s="4"/>
      <c r="I129" s="3"/>
      <c r="J129" s="4"/>
      <c r="K129" s="3"/>
      <c r="L129" s="4"/>
      <c r="M129" s="3"/>
      <c r="N129" s="4"/>
      <c r="O129" s="3"/>
      <c r="P129" s="4"/>
      <c r="Q129" s="3"/>
      <c r="R129" s="4"/>
      <c r="S129" s="3"/>
      <c r="T129" s="4"/>
      <c r="U129" s="3"/>
      <c r="V129" s="4"/>
      <c r="W129" s="3"/>
      <c r="X129" s="4"/>
      <c r="Y129" s="3"/>
      <c r="Z129" s="4"/>
      <c r="AA129" s="3"/>
      <c r="AB129" s="4"/>
      <c r="AC129" s="3"/>
      <c r="AD129" s="4"/>
      <c r="AE129" s="3"/>
      <c r="AF129" s="4"/>
      <c r="AG129" s="3"/>
      <c r="AH129" s="4"/>
      <c r="AI129" s="3"/>
      <c r="AJ129" s="4"/>
    </row>
    <row r="130">
      <c r="A130" s="3"/>
      <c r="B130" s="4"/>
      <c r="C130" s="3"/>
      <c r="D130" s="4"/>
      <c r="E130" s="3"/>
      <c r="F130" s="4"/>
      <c r="G130" s="3"/>
      <c r="H130" s="4"/>
      <c r="I130" s="3"/>
      <c r="J130" s="4"/>
      <c r="K130" s="3"/>
      <c r="L130" s="4"/>
      <c r="M130" s="3"/>
      <c r="N130" s="4"/>
      <c r="O130" s="3"/>
      <c r="P130" s="4"/>
      <c r="Q130" s="3"/>
      <c r="R130" s="4"/>
      <c r="S130" s="3"/>
      <c r="T130" s="4"/>
      <c r="U130" s="3"/>
      <c r="V130" s="4"/>
      <c r="W130" s="3"/>
      <c r="X130" s="4"/>
      <c r="Y130" s="3"/>
      <c r="Z130" s="4"/>
      <c r="AA130" s="3"/>
      <c r="AB130" s="4"/>
      <c r="AC130" s="3"/>
      <c r="AD130" s="4"/>
      <c r="AE130" s="3"/>
      <c r="AF130" s="4"/>
      <c r="AG130" s="3"/>
      <c r="AH130" s="4"/>
      <c r="AI130" s="3"/>
      <c r="AJ130" s="4"/>
    </row>
    <row r="131">
      <c r="A131" s="3"/>
      <c r="B131" s="4"/>
      <c r="C131" s="3"/>
      <c r="D131" s="4"/>
      <c r="E131" s="3"/>
      <c r="F131" s="4"/>
      <c r="G131" s="3"/>
      <c r="H131" s="4"/>
      <c r="I131" s="3"/>
      <c r="J131" s="4"/>
      <c r="K131" s="3"/>
      <c r="L131" s="4"/>
      <c r="M131" s="3"/>
      <c r="N131" s="4"/>
      <c r="O131" s="3"/>
      <c r="P131" s="4"/>
      <c r="Q131" s="3"/>
      <c r="R131" s="4"/>
      <c r="S131" s="3"/>
      <c r="T131" s="4"/>
      <c r="U131" s="3"/>
      <c r="V131" s="4"/>
      <c r="W131" s="3"/>
      <c r="X131" s="4"/>
      <c r="Y131" s="3"/>
      <c r="Z131" s="4"/>
      <c r="AA131" s="3"/>
      <c r="AB131" s="4"/>
      <c r="AC131" s="3"/>
      <c r="AD131" s="4"/>
      <c r="AE131" s="3"/>
      <c r="AF131" s="4"/>
      <c r="AG131" s="3"/>
      <c r="AH131" s="4"/>
      <c r="AI131" s="3"/>
      <c r="AJ131" s="4"/>
    </row>
    <row r="132">
      <c r="A132" s="3"/>
      <c r="B132" s="4"/>
      <c r="C132" s="3"/>
      <c r="D132" s="4"/>
      <c r="E132" s="3"/>
      <c r="F132" s="4"/>
      <c r="G132" s="3"/>
      <c r="H132" s="4"/>
      <c r="I132" s="3"/>
      <c r="J132" s="4"/>
      <c r="K132" s="3"/>
      <c r="L132" s="4"/>
      <c r="M132" s="3"/>
      <c r="N132" s="4"/>
      <c r="O132" s="3"/>
      <c r="P132" s="4"/>
      <c r="Q132" s="3"/>
      <c r="R132" s="4"/>
      <c r="S132" s="3"/>
      <c r="T132" s="4"/>
      <c r="U132" s="3"/>
      <c r="V132" s="4"/>
      <c r="W132" s="3"/>
      <c r="X132" s="4"/>
      <c r="Y132" s="3"/>
      <c r="Z132" s="4"/>
      <c r="AA132" s="3"/>
      <c r="AB132" s="4"/>
      <c r="AC132" s="3"/>
      <c r="AD132" s="4"/>
      <c r="AE132" s="3"/>
      <c r="AF132" s="4"/>
      <c r="AG132" s="3"/>
      <c r="AH132" s="4"/>
      <c r="AI132" s="3"/>
      <c r="AJ132" s="4"/>
    </row>
    <row r="133">
      <c r="A133" s="3"/>
      <c r="B133" s="4"/>
      <c r="C133" s="3"/>
      <c r="D133" s="4"/>
      <c r="E133" s="3"/>
      <c r="F133" s="4"/>
      <c r="G133" s="3"/>
      <c r="H133" s="4"/>
      <c r="I133" s="3"/>
      <c r="J133" s="4"/>
      <c r="K133" s="3"/>
      <c r="L133" s="4"/>
      <c r="M133" s="3"/>
      <c r="N133" s="4"/>
      <c r="O133" s="3"/>
      <c r="P133" s="4"/>
      <c r="Q133" s="3"/>
      <c r="R133" s="4"/>
      <c r="S133" s="3"/>
      <c r="T133" s="4"/>
      <c r="U133" s="3"/>
      <c r="V133" s="4"/>
      <c r="W133" s="3"/>
      <c r="X133" s="4"/>
      <c r="Y133" s="3"/>
      <c r="Z133" s="4"/>
      <c r="AA133" s="3"/>
      <c r="AB133" s="4"/>
      <c r="AC133" s="3"/>
      <c r="AD133" s="4"/>
      <c r="AE133" s="3"/>
      <c r="AF133" s="4"/>
      <c r="AG133" s="3"/>
      <c r="AH133" s="4"/>
      <c r="AI133" s="3"/>
      <c r="AJ133" s="4"/>
    </row>
    <row r="134">
      <c r="A134" s="3"/>
      <c r="B134" s="4"/>
      <c r="C134" s="3"/>
      <c r="D134" s="4"/>
      <c r="E134" s="3"/>
      <c r="F134" s="4"/>
      <c r="G134" s="3"/>
      <c r="H134" s="4"/>
      <c r="I134" s="3"/>
      <c r="J134" s="4"/>
      <c r="K134" s="3"/>
      <c r="L134" s="4"/>
      <c r="M134" s="3"/>
      <c r="N134" s="4"/>
      <c r="O134" s="3"/>
      <c r="P134" s="4"/>
      <c r="Q134" s="3"/>
      <c r="R134" s="4"/>
      <c r="S134" s="3"/>
      <c r="T134" s="4"/>
      <c r="U134" s="3"/>
      <c r="V134" s="4"/>
      <c r="W134" s="3"/>
      <c r="X134" s="4"/>
      <c r="Y134" s="3"/>
      <c r="Z134" s="4"/>
      <c r="AA134" s="3"/>
      <c r="AB134" s="4"/>
      <c r="AC134" s="3"/>
      <c r="AD134" s="4"/>
      <c r="AE134" s="3"/>
      <c r="AF134" s="4"/>
      <c r="AG134" s="3"/>
      <c r="AH134" s="4"/>
      <c r="AI134" s="3"/>
      <c r="AJ134" s="4"/>
    </row>
    <row r="135">
      <c r="A135" s="3"/>
      <c r="B135" s="4"/>
      <c r="C135" s="3"/>
      <c r="D135" s="4"/>
      <c r="E135" s="3"/>
      <c r="F135" s="4"/>
      <c r="G135" s="3"/>
      <c r="H135" s="4"/>
      <c r="I135" s="3"/>
      <c r="J135" s="4"/>
      <c r="K135" s="3"/>
      <c r="L135" s="4"/>
      <c r="M135" s="3"/>
      <c r="N135" s="4"/>
      <c r="O135" s="3"/>
      <c r="P135" s="4"/>
      <c r="Q135" s="3"/>
      <c r="R135" s="4"/>
      <c r="S135" s="3"/>
      <c r="T135" s="4"/>
      <c r="U135" s="3"/>
      <c r="V135" s="4"/>
      <c r="W135" s="3"/>
      <c r="X135" s="4"/>
      <c r="Y135" s="3"/>
      <c r="Z135" s="4"/>
      <c r="AA135" s="3"/>
      <c r="AB135" s="4"/>
      <c r="AC135" s="3"/>
      <c r="AD135" s="4"/>
      <c r="AE135" s="3"/>
      <c r="AF135" s="4"/>
      <c r="AG135" s="3"/>
      <c r="AH135" s="4"/>
      <c r="AI135" s="3"/>
      <c r="AJ135" s="4"/>
    </row>
    <row r="136">
      <c r="A136" s="3"/>
      <c r="B136" s="4"/>
      <c r="C136" s="3"/>
      <c r="D136" s="4"/>
      <c r="E136" s="3"/>
      <c r="F136" s="4"/>
      <c r="G136" s="3"/>
      <c r="H136" s="4"/>
      <c r="I136" s="3"/>
      <c r="J136" s="4"/>
      <c r="K136" s="3"/>
      <c r="L136" s="4"/>
      <c r="M136" s="3"/>
      <c r="N136" s="4"/>
      <c r="O136" s="3"/>
      <c r="P136" s="4"/>
      <c r="Q136" s="3"/>
      <c r="R136" s="4"/>
      <c r="S136" s="3"/>
      <c r="T136" s="4"/>
      <c r="U136" s="3"/>
      <c r="V136" s="4"/>
      <c r="W136" s="3"/>
      <c r="X136" s="4"/>
      <c r="Y136" s="3"/>
      <c r="Z136" s="4"/>
      <c r="AA136" s="3"/>
      <c r="AB136" s="4"/>
      <c r="AC136" s="3"/>
      <c r="AD136" s="4"/>
      <c r="AE136" s="3"/>
      <c r="AF136" s="4"/>
      <c r="AG136" s="3"/>
      <c r="AH136" s="4"/>
      <c r="AI136" s="3"/>
      <c r="AJ136" s="4"/>
    </row>
    <row r="137">
      <c r="A137" s="3"/>
      <c r="B137" s="4"/>
      <c r="C137" s="3"/>
      <c r="D137" s="4"/>
      <c r="E137" s="3"/>
      <c r="F137" s="4"/>
      <c r="G137" s="3"/>
      <c r="H137" s="4"/>
      <c r="I137" s="3"/>
      <c r="J137" s="4"/>
      <c r="K137" s="3"/>
      <c r="L137" s="4"/>
      <c r="M137" s="3"/>
      <c r="N137" s="4"/>
      <c r="O137" s="3"/>
      <c r="P137" s="4"/>
      <c r="Q137" s="3"/>
      <c r="R137" s="4"/>
      <c r="S137" s="3"/>
      <c r="T137" s="4"/>
      <c r="U137" s="3"/>
      <c r="V137" s="4"/>
      <c r="W137" s="3"/>
      <c r="X137" s="4"/>
      <c r="Y137" s="3"/>
      <c r="Z137" s="4"/>
      <c r="AA137" s="3"/>
      <c r="AB137" s="4"/>
      <c r="AC137" s="3"/>
      <c r="AD137" s="4"/>
      <c r="AE137" s="3"/>
      <c r="AF137" s="4"/>
      <c r="AG137" s="3"/>
      <c r="AH137" s="4"/>
      <c r="AI137" s="3"/>
      <c r="AJ137" s="4"/>
    </row>
    <row r="138">
      <c r="A138" s="3"/>
      <c r="B138" s="4"/>
      <c r="C138" s="3"/>
      <c r="D138" s="4"/>
      <c r="E138" s="3"/>
      <c r="F138" s="4"/>
      <c r="G138" s="3"/>
      <c r="H138" s="4"/>
      <c r="I138" s="3"/>
      <c r="J138" s="4"/>
      <c r="K138" s="3"/>
      <c r="L138" s="4"/>
      <c r="M138" s="3"/>
      <c r="N138" s="4"/>
      <c r="O138" s="3"/>
      <c r="P138" s="4"/>
      <c r="Q138" s="3"/>
      <c r="R138" s="4"/>
      <c r="S138" s="3"/>
      <c r="T138" s="4"/>
      <c r="U138" s="3"/>
      <c r="V138" s="4"/>
      <c r="W138" s="3"/>
      <c r="X138" s="4"/>
      <c r="Y138" s="3"/>
      <c r="Z138" s="4"/>
      <c r="AA138" s="3"/>
      <c r="AB138" s="4"/>
      <c r="AC138" s="3"/>
      <c r="AD138" s="4"/>
      <c r="AE138" s="3"/>
      <c r="AF138" s="4"/>
      <c r="AG138" s="3"/>
      <c r="AH138" s="4"/>
      <c r="AI138" s="3"/>
      <c r="AJ138" s="4"/>
    </row>
    <row r="139">
      <c r="A139" s="3"/>
      <c r="B139" s="4"/>
      <c r="C139" s="3"/>
      <c r="D139" s="4"/>
      <c r="E139" s="3"/>
      <c r="F139" s="4"/>
      <c r="G139" s="3"/>
      <c r="H139" s="4"/>
      <c r="I139" s="3"/>
      <c r="J139" s="4"/>
      <c r="K139" s="3"/>
      <c r="L139" s="4"/>
      <c r="M139" s="3"/>
      <c r="N139" s="4"/>
      <c r="O139" s="3"/>
      <c r="P139" s="4"/>
      <c r="Q139" s="3"/>
      <c r="R139" s="4"/>
      <c r="S139" s="3"/>
      <c r="T139" s="4"/>
      <c r="U139" s="3"/>
      <c r="V139" s="4"/>
      <c r="W139" s="3"/>
      <c r="X139" s="4"/>
      <c r="Y139" s="3"/>
      <c r="Z139" s="4"/>
      <c r="AA139" s="3"/>
      <c r="AB139" s="4"/>
      <c r="AC139" s="3"/>
      <c r="AD139" s="4"/>
      <c r="AE139" s="3"/>
      <c r="AF139" s="4"/>
      <c r="AG139" s="3"/>
      <c r="AH139" s="4"/>
      <c r="AI139" s="3"/>
      <c r="AJ139" s="4"/>
    </row>
    <row r="140">
      <c r="A140" s="3"/>
      <c r="B140" s="4"/>
      <c r="C140" s="3"/>
      <c r="D140" s="4"/>
      <c r="E140" s="3"/>
      <c r="F140" s="4"/>
      <c r="G140" s="3"/>
      <c r="H140" s="4"/>
      <c r="I140" s="3"/>
      <c r="J140" s="4"/>
      <c r="K140" s="3"/>
      <c r="L140" s="4"/>
      <c r="M140" s="3"/>
      <c r="N140" s="4"/>
      <c r="O140" s="3"/>
      <c r="P140" s="4"/>
      <c r="Q140" s="3"/>
      <c r="R140" s="4"/>
      <c r="S140" s="3"/>
      <c r="T140" s="4"/>
      <c r="U140" s="3"/>
      <c r="V140" s="4"/>
      <c r="W140" s="3"/>
      <c r="X140" s="4"/>
      <c r="Y140" s="3"/>
      <c r="Z140" s="4"/>
      <c r="AA140" s="3"/>
      <c r="AB140" s="4"/>
      <c r="AC140" s="3"/>
      <c r="AD140" s="4"/>
      <c r="AE140" s="3"/>
      <c r="AF140" s="4"/>
      <c r="AG140" s="3"/>
      <c r="AH140" s="4"/>
      <c r="AI140" s="3"/>
      <c r="AJ140" s="4"/>
    </row>
    <row r="141">
      <c r="A141" s="3"/>
      <c r="B141" s="4"/>
      <c r="C141" s="3"/>
      <c r="D141" s="4"/>
      <c r="E141" s="3"/>
      <c r="F141" s="4"/>
      <c r="G141" s="3"/>
      <c r="H141" s="4"/>
      <c r="I141" s="3"/>
      <c r="J141" s="4"/>
      <c r="K141" s="3"/>
      <c r="L141" s="4"/>
      <c r="M141" s="3"/>
      <c r="N141" s="4"/>
      <c r="O141" s="3"/>
      <c r="P141" s="4"/>
      <c r="Q141" s="3"/>
      <c r="R141" s="4"/>
      <c r="S141" s="3"/>
      <c r="T141" s="4"/>
      <c r="U141" s="3"/>
      <c r="V141" s="4"/>
      <c r="W141" s="3"/>
      <c r="X141" s="4"/>
      <c r="Y141" s="3"/>
      <c r="Z141" s="4"/>
      <c r="AA141" s="3"/>
      <c r="AB141" s="4"/>
      <c r="AC141" s="3"/>
      <c r="AD141" s="4"/>
      <c r="AE141" s="3"/>
      <c r="AF141" s="4"/>
      <c r="AG141" s="3"/>
      <c r="AH141" s="4"/>
      <c r="AI141" s="3"/>
      <c r="AJ141" s="4"/>
    </row>
    <row r="142">
      <c r="A142" s="3"/>
      <c r="B142" s="4"/>
      <c r="C142" s="3"/>
      <c r="D142" s="4"/>
      <c r="E142" s="3"/>
      <c r="F142" s="4"/>
      <c r="G142" s="3"/>
      <c r="H142" s="4"/>
      <c r="I142" s="3"/>
      <c r="J142" s="4"/>
      <c r="K142" s="3"/>
      <c r="L142" s="4"/>
      <c r="M142" s="3"/>
      <c r="N142" s="4"/>
      <c r="O142" s="3"/>
      <c r="P142" s="4"/>
      <c r="Q142" s="3"/>
      <c r="R142" s="4"/>
      <c r="S142" s="3"/>
      <c r="T142" s="4"/>
      <c r="U142" s="3"/>
      <c r="V142" s="4"/>
      <c r="W142" s="3"/>
      <c r="X142" s="4"/>
      <c r="Y142" s="3"/>
      <c r="Z142" s="4"/>
      <c r="AA142" s="3"/>
      <c r="AB142" s="4"/>
      <c r="AC142" s="3"/>
      <c r="AD142" s="4"/>
      <c r="AE142" s="3"/>
      <c r="AF142" s="4"/>
      <c r="AG142" s="3"/>
      <c r="AH142" s="4"/>
      <c r="AI142" s="3"/>
      <c r="AJ142" s="4"/>
    </row>
    <row r="143">
      <c r="A143" s="3"/>
      <c r="B143" s="4"/>
      <c r="C143" s="3"/>
      <c r="D143" s="4"/>
      <c r="E143" s="3"/>
      <c r="F143" s="4"/>
      <c r="G143" s="3"/>
      <c r="H143" s="4"/>
      <c r="I143" s="3"/>
      <c r="J143" s="4"/>
      <c r="K143" s="3"/>
      <c r="L143" s="4"/>
      <c r="M143" s="3"/>
      <c r="N143" s="4"/>
      <c r="O143" s="3"/>
      <c r="P143" s="4"/>
      <c r="Q143" s="3"/>
      <c r="R143" s="4"/>
      <c r="S143" s="3"/>
      <c r="T143" s="4"/>
      <c r="U143" s="3"/>
      <c r="V143" s="4"/>
      <c r="W143" s="3"/>
      <c r="X143" s="4"/>
      <c r="Y143" s="3"/>
      <c r="Z143" s="4"/>
      <c r="AA143" s="3"/>
      <c r="AB143" s="4"/>
      <c r="AC143" s="3"/>
      <c r="AD143" s="4"/>
      <c r="AE143" s="3"/>
      <c r="AF143" s="4"/>
      <c r="AG143" s="3"/>
      <c r="AH143" s="4"/>
      <c r="AI143" s="3"/>
      <c r="AJ143" s="4"/>
    </row>
    <row r="144">
      <c r="A144" s="3"/>
      <c r="B144" s="4"/>
      <c r="C144" s="3"/>
      <c r="D144" s="4"/>
      <c r="E144" s="3"/>
      <c r="F144" s="4"/>
      <c r="G144" s="3"/>
      <c r="H144" s="4"/>
      <c r="I144" s="3"/>
      <c r="J144" s="4"/>
      <c r="K144" s="3"/>
      <c r="L144" s="4"/>
      <c r="M144" s="3"/>
      <c r="N144" s="4"/>
      <c r="O144" s="3"/>
      <c r="P144" s="4"/>
      <c r="Q144" s="3"/>
      <c r="R144" s="4"/>
      <c r="S144" s="3"/>
      <c r="T144" s="4"/>
      <c r="U144" s="3"/>
      <c r="V144" s="4"/>
      <c r="W144" s="3"/>
      <c r="X144" s="4"/>
      <c r="Y144" s="3"/>
      <c r="Z144" s="4"/>
      <c r="AA144" s="3"/>
      <c r="AB144" s="4"/>
      <c r="AC144" s="3"/>
      <c r="AD144" s="4"/>
      <c r="AE144" s="3"/>
      <c r="AF144" s="4"/>
      <c r="AG144" s="3"/>
      <c r="AH144" s="4"/>
      <c r="AI144" s="3"/>
      <c r="AJ144" s="4"/>
    </row>
    <row r="145">
      <c r="A145" s="3"/>
      <c r="B145" s="4"/>
      <c r="C145" s="3"/>
      <c r="D145" s="4"/>
      <c r="E145" s="3"/>
      <c r="F145" s="4"/>
      <c r="G145" s="3"/>
      <c r="H145" s="4"/>
      <c r="I145" s="3"/>
      <c r="J145" s="4"/>
      <c r="K145" s="3"/>
      <c r="L145" s="4"/>
      <c r="M145" s="3"/>
      <c r="N145" s="4"/>
      <c r="O145" s="3"/>
      <c r="P145" s="4"/>
      <c r="Q145" s="3"/>
      <c r="R145" s="4"/>
      <c r="S145" s="3"/>
      <c r="T145" s="4"/>
      <c r="U145" s="3"/>
      <c r="V145" s="4"/>
      <c r="W145" s="3"/>
      <c r="X145" s="4"/>
      <c r="Y145" s="3"/>
      <c r="Z145" s="4"/>
      <c r="AA145" s="3"/>
      <c r="AB145" s="4"/>
      <c r="AC145" s="3"/>
      <c r="AD145" s="4"/>
      <c r="AE145" s="3"/>
      <c r="AF145" s="4"/>
      <c r="AG145" s="3"/>
      <c r="AH145" s="4"/>
      <c r="AI145" s="3"/>
      <c r="AJ145" s="4"/>
    </row>
    <row r="146">
      <c r="A146" s="3"/>
      <c r="B146" s="4"/>
      <c r="C146" s="3"/>
      <c r="D146" s="4"/>
      <c r="E146" s="3"/>
      <c r="F146" s="4"/>
      <c r="G146" s="3"/>
      <c r="H146" s="4"/>
      <c r="I146" s="3"/>
      <c r="J146" s="4"/>
      <c r="K146" s="3"/>
      <c r="L146" s="4"/>
      <c r="M146" s="3"/>
      <c r="N146" s="4"/>
      <c r="O146" s="3"/>
      <c r="P146" s="4"/>
      <c r="Q146" s="3"/>
      <c r="R146" s="4"/>
      <c r="S146" s="3"/>
      <c r="T146" s="4"/>
      <c r="U146" s="3"/>
      <c r="V146" s="4"/>
      <c r="W146" s="3"/>
      <c r="X146" s="4"/>
      <c r="Y146" s="3"/>
      <c r="Z146" s="4"/>
      <c r="AA146" s="3"/>
      <c r="AB146" s="4"/>
      <c r="AC146" s="3"/>
      <c r="AD146" s="4"/>
      <c r="AE146" s="3"/>
      <c r="AF146" s="4"/>
      <c r="AG146" s="3"/>
      <c r="AH146" s="4"/>
      <c r="AI146" s="3"/>
      <c r="AJ146" s="4"/>
    </row>
    <row r="147">
      <c r="A147" s="3"/>
      <c r="B147" s="4"/>
      <c r="C147" s="3"/>
      <c r="D147" s="4"/>
      <c r="E147" s="3"/>
      <c r="F147" s="4"/>
      <c r="G147" s="3"/>
      <c r="H147" s="4"/>
      <c r="I147" s="3"/>
      <c r="J147" s="4"/>
      <c r="K147" s="3"/>
      <c r="L147" s="4"/>
      <c r="M147" s="3"/>
      <c r="N147" s="4"/>
      <c r="O147" s="3"/>
      <c r="P147" s="4"/>
      <c r="Q147" s="3"/>
      <c r="R147" s="4"/>
      <c r="S147" s="3"/>
      <c r="T147" s="4"/>
      <c r="U147" s="3"/>
      <c r="V147" s="4"/>
      <c r="W147" s="3"/>
      <c r="X147" s="4"/>
      <c r="Y147" s="3"/>
      <c r="Z147" s="4"/>
      <c r="AA147" s="3"/>
      <c r="AB147" s="4"/>
      <c r="AC147" s="3"/>
      <c r="AD147" s="4"/>
      <c r="AE147" s="3"/>
      <c r="AF147" s="4"/>
      <c r="AG147" s="3"/>
      <c r="AH147" s="4"/>
      <c r="AI147" s="3"/>
      <c r="AJ147" s="4"/>
    </row>
    <row r="148">
      <c r="A148" s="3"/>
      <c r="B148" s="4"/>
      <c r="C148" s="3"/>
      <c r="D148" s="4"/>
      <c r="E148" s="3"/>
      <c r="F148" s="4"/>
      <c r="G148" s="3"/>
      <c r="H148" s="4"/>
      <c r="I148" s="3"/>
      <c r="J148" s="4"/>
      <c r="K148" s="3"/>
      <c r="L148" s="4"/>
      <c r="M148" s="3"/>
      <c r="N148" s="4"/>
      <c r="O148" s="3"/>
      <c r="P148" s="4"/>
      <c r="Q148" s="3"/>
      <c r="R148" s="4"/>
      <c r="S148" s="3"/>
      <c r="T148" s="4"/>
      <c r="U148" s="3"/>
      <c r="V148" s="4"/>
      <c r="W148" s="3"/>
      <c r="X148" s="4"/>
      <c r="Y148" s="3"/>
      <c r="Z148" s="4"/>
      <c r="AA148" s="3"/>
      <c r="AB148" s="4"/>
      <c r="AC148" s="3"/>
      <c r="AD148" s="4"/>
      <c r="AE148" s="3"/>
      <c r="AF148" s="4"/>
      <c r="AG148" s="3"/>
      <c r="AH148" s="4"/>
      <c r="AI148" s="3"/>
      <c r="AJ148" s="4"/>
    </row>
    <row r="149">
      <c r="A149" s="3"/>
      <c r="B149" s="4"/>
      <c r="C149" s="3"/>
      <c r="D149" s="4"/>
      <c r="E149" s="3"/>
      <c r="F149" s="4"/>
      <c r="G149" s="3"/>
      <c r="H149" s="4"/>
      <c r="I149" s="3"/>
      <c r="J149" s="4"/>
      <c r="K149" s="3"/>
      <c r="L149" s="4"/>
      <c r="M149" s="3"/>
      <c r="N149" s="4"/>
      <c r="O149" s="3"/>
      <c r="P149" s="4"/>
      <c r="Q149" s="3"/>
      <c r="R149" s="4"/>
      <c r="S149" s="3"/>
      <c r="T149" s="4"/>
      <c r="U149" s="3"/>
      <c r="V149" s="4"/>
      <c r="W149" s="3"/>
      <c r="X149" s="4"/>
      <c r="Y149" s="3"/>
      <c r="Z149" s="4"/>
      <c r="AA149" s="3"/>
      <c r="AB149" s="4"/>
      <c r="AC149" s="3"/>
      <c r="AD149" s="4"/>
      <c r="AE149" s="3"/>
      <c r="AF149" s="4"/>
      <c r="AG149" s="3"/>
      <c r="AH149" s="4"/>
      <c r="AI149" s="3"/>
      <c r="AJ149" s="4"/>
    </row>
    <row r="150">
      <c r="A150" s="3"/>
      <c r="B150" s="4"/>
      <c r="C150" s="3"/>
      <c r="D150" s="4"/>
      <c r="E150" s="3"/>
      <c r="F150" s="4"/>
      <c r="G150" s="3"/>
      <c r="H150" s="4"/>
      <c r="I150" s="3"/>
      <c r="J150" s="4"/>
      <c r="K150" s="3"/>
      <c r="L150" s="4"/>
      <c r="M150" s="3"/>
      <c r="N150" s="4"/>
      <c r="O150" s="3"/>
      <c r="P150" s="4"/>
      <c r="Q150" s="3"/>
      <c r="R150" s="4"/>
      <c r="S150" s="3"/>
      <c r="T150" s="4"/>
      <c r="U150" s="3"/>
      <c r="V150" s="4"/>
      <c r="W150" s="3"/>
      <c r="X150" s="4"/>
      <c r="Y150" s="3"/>
      <c r="Z150" s="4"/>
      <c r="AA150" s="3"/>
      <c r="AB150" s="4"/>
      <c r="AC150" s="3"/>
      <c r="AD150" s="4"/>
      <c r="AE150" s="3"/>
      <c r="AF150" s="4"/>
      <c r="AG150" s="3"/>
      <c r="AH150" s="4"/>
      <c r="AI150" s="3"/>
      <c r="AJ150" s="4"/>
    </row>
    <row r="151">
      <c r="A151" s="3"/>
      <c r="B151" s="4"/>
      <c r="C151" s="3"/>
      <c r="D151" s="4"/>
      <c r="E151" s="3"/>
      <c r="F151" s="4"/>
      <c r="G151" s="3"/>
      <c r="H151" s="4"/>
      <c r="I151" s="3"/>
      <c r="J151" s="4"/>
      <c r="K151" s="3"/>
      <c r="L151" s="4"/>
      <c r="M151" s="3"/>
      <c r="N151" s="4"/>
      <c r="O151" s="3"/>
      <c r="P151" s="4"/>
      <c r="Q151" s="3"/>
      <c r="R151" s="4"/>
      <c r="S151" s="3"/>
      <c r="T151" s="4"/>
      <c r="U151" s="3"/>
      <c r="V151" s="4"/>
      <c r="W151" s="3"/>
      <c r="X151" s="4"/>
      <c r="Y151" s="3"/>
      <c r="Z151" s="4"/>
      <c r="AA151" s="3"/>
      <c r="AB151" s="4"/>
      <c r="AC151" s="3"/>
      <c r="AD151" s="4"/>
      <c r="AE151" s="3"/>
      <c r="AF151" s="4"/>
      <c r="AG151" s="3"/>
      <c r="AH151" s="4"/>
      <c r="AI151" s="3"/>
      <c r="AJ151" s="4"/>
    </row>
    <row r="152">
      <c r="A152" s="3"/>
      <c r="B152" s="4"/>
      <c r="C152" s="3"/>
      <c r="D152" s="4"/>
      <c r="E152" s="3"/>
      <c r="F152" s="4"/>
      <c r="G152" s="3"/>
      <c r="H152" s="4"/>
      <c r="I152" s="3"/>
      <c r="J152" s="4"/>
      <c r="K152" s="3"/>
      <c r="L152" s="4"/>
      <c r="M152" s="3"/>
      <c r="N152" s="4"/>
      <c r="O152" s="3"/>
      <c r="P152" s="4"/>
      <c r="Q152" s="3"/>
      <c r="R152" s="4"/>
      <c r="S152" s="3"/>
      <c r="T152" s="4"/>
      <c r="U152" s="3"/>
      <c r="V152" s="4"/>
      <c r="W152" s="3"/>
      <c r="X152" s="4"/>
      <c r="Y152" s="3"/>
      <c r="Z152" s="4"/>
      <c r="AA152" s="3"/>
      <c r="AB152" s="4"/>
      <c r="AC152" s="3"/>
      <c r="AD152" s="4"/>
      <c r="AE152" s="3"/>
      <c r="AF152" s="4"/>
      <c r="AG152" s="3"/>
      <c r="AH152" s="4"/>
      <c r="AI152" s="3"/>
      <c r="AJ152" s="4"/>
    </row>
    <row r="153">
      <c r="A153" s="3"/>
      <c r="B153" s="4"/>
      <c r="C153" s="3"/>
      <c r="D153" s="4"/>
      <c r="E153" s="3"/>
      <c r="F153" s="4"/>
      <c r="G153" s="3"/>
      <c r="H153" s="4"/>
      <c r="I153" s="3"/>
      <c r="J153" s="4"/>
      <c r="K153" s="3"/>
      <c r="L153" s="4"/>
      <c r="M153" s="3"/>
      <c r="N153" s="4"/>
      <c r="O153" s="3"/>
      <c r="P153" s="4"/>
      <c r="Q153" s="3"/>
      <c r="R153" s="4"/>
      <c r="S153" s="3"/>
      <c r="T153" s="4"/>
      <c r="U153" s="3"/>
      <c r="V153" s="4"/>
      <c r="W153" s="3"/>
      <c r="X153" s="4"/>
      <c r="Y153" s="3"/>
      <c r="Z153" s="4"/>
      <c r="AA153" s="3"/>
      <c r="AB153" s="4"/>
      <c r="AC153" s="3"/>
      <c r="AD153" s="4"/>
      <c r="AE153" s="3"/>
      <c r="AF153" s="4"/>
      <c r="AG153" s="3"/>
      <c r="AH153" s="4"/>
      <c r="AI153" s="3"/>
      <c r="AJ153" s="4"/>
    </row>
    <row r="154">
      <c r="A154" s="3"/>
      <c r="B154" s="4"/>
      <c r="C154" s="3"/>
      <c r="D154" s="4"/>
      <c r="E154" s="3"/>
      <c r="F154" s="4"/>
      <c r="G154" s="3"/>
      <c r="H154" s="4"/>
      <c r="I154" s="3"/>
      <c r="J154" s="4"/>
      <c r="K154" s="3"/>
      <c r="L154" s="4"/>
      <c r="M154" s="3"/>
      <c r="N154" s="4"/>
      <c r="O154" s="3"/>
      <c r="P154" s="4"/>
      <c r="Q154" s="3"/>
      <c r="R154" s="4"/>
      <c r="S154" s="3"/>
      <c r="T154" s="4"/>
      <c r="U154" s="3"/>
      <c r="V154" s="4"/>
      <c r="W154" s="3"/>
      <c r="X154" s="4"/>
      <c r="Y154" s="3"/>
      <c r="Z154" s="4"/>
      <c r="AA154" s="3"/>
      <c r="AB154" s="4"/>
      <c r="AC154" s="3"/>
      <c r="AD154" s="4"/>
      <c r="AE154" s="3"/>
      <c r="AF154" s="4"/>
      <c r="AG154" s="3"/>
      <c r="AH154" s="4"/>
      <c r="AI154" s="3"/>
      <c r="AJ154" s="4"/>
    </row>
    <row r="155">
      <c r="A155" s="3"/>
      <c r="B155" s="4"/>
      <c r="C155" s="3"/>
      <c r="D155" s="4"/>
      <c r="E155" s="3"/>
      <c r="F155" s="4"/>
      <c r="G155" s="3"/>
      <c r="H155" s="4"/>
      <c r="I155" s="3"/>
      <c r="J155" s="4"/>
      <c r="K155" s="3"/>
      <c r="L155" s="4"/>
      <c r="M155" s="3"/>
      <c r="N155" s="4"/>
      <c r="O155" s="3"/>
      <c r="P155" s="4"/>
      <c r="Q155" s="3"/>
      <c r="R155" s="4"/>
      <c r="S155" s="3"/>
      <c r="T155" s="4"/>
      <c r="U155" s="3"/>
      <c r="V155" s="4"/>
      <c r="W155" s="3"/>
      <c r="X155" s="4"/>
      <c r="Y155" s="3"/>
      <c r="Z155" s="4"/>
      <c r="AA155" s="3"/>
      <c r="AB155" s="4"/>
      <c r="AC155" s="3"/>
      <c r="AD155" s="4"/>
      <c r="AE155" s="3"/>
      <c r="AF155" s="4"/>
      <c r="AG155" s="3"/>
      <c r="AH155" s="4"/>
      <c r="AI155" s="3"/>
      <c r="AJ155" s="4"/>
    </row>
    <row r="156">
      <c r="A156" s="3"/>
      <c r="B156" s="4"/>
      <c r="C156" s="3"/>
      <c r="D156" s="4"/>
      <c r="E156" s="3"/>
      <c r="F156" s="4"/>
      <c r="G156" s="3"/>
      <c r="H156" s="4"/>
      <c r="I156" s="3"/>
      <c r="J156" s="4"/>
      <c r="K156" s="3"/>
      <c r="L156" s="4"/>
      <c r="M156" s="3"/>
      <c r="N156" s="4"/>
      <c r="O156" s="3"/>
      <c r="P156" s="4"/>
      <c r="Q156" s="3"/>
      <c r="R156" s="4"/>
      <c r="S156" s="3"/>
      <c r="T156" s="4"/>
      <c r="U156" s="3"/>
      <c r="V156" s="4"/>
      <c r="W156" s="3"/>
      <c r="X156" s="4"/>
      <c r="Y156" s="3"/>
      <c r="Z156" s="4"/>
      <c r="AA156" s="3"/>
      <c r="AB156" s="4"/>
      <c r="AC156" s="3"/>
      <c r="AD156" s="4"/>
      <c r="AE156" s="3"/>
      <c r="AF156" s="4"/>
      <c r="AG156" s="3"/>
      <c r="AH156" s="4"/>
      <c r="AI156" s="3"/>
      <c r="AJ156" s="4"/>
    </row>
    <row r="157">
      <c r="A157" s="3"/>
      <c r="B157" s="4"/>
      <c r="C157" s="3"/>
      <c r="D157" s="4"/>
      <c r="E157" s="3"/>
      <c r="F157" s="4"/>
      <c r="G157" s="3"/>
      <c r="H157" s="4"/>
      <c r="I157" s="3"/>
      <c r="J157" s="4"/>
      <c r="K157" s="3"/>
      <c r="L157" s="4"/>
      <c r="M157" s="3"/>
      <c r="N157" s="4"/>
      <c r="O157" s="3"/>
      <c r="P157" s="4"/>
      <c r="Q157" s="3"/>
      <c r="R157" s="4"/>
      <c r="S157" s="3"/>
      <c r="T157" s="4"/>
      <c r="U157" s="3"/>
      <c r="V157" s="4"/>
      <c r="W157" s="3"/>
      <c r="X157" s="4"/>
      <c r="Y157" s="3"/>
      <c r="Z157" s="4"/>
      <c r="AA157" s="3"/>
      <c r="AB157" s="4"/>
      <c r="AC157" s="3"/>
      <c r="AD157" s="4"/>
      <c r="AE157" s="3"/>
      <c r="AF157" s="4"/>
      <c r="AG157" s="3"/>
      <c r="AH157" s="4"/>
      <c r="AI157" s="3"/>
      <c r="AJ157" s="4"/>
    </row>
    <row r="158">
      <c r="A158" s="3"/>
      <c r="B158" s="4"/>
      <c r="C158" s="3"/>
      <c r="D158" s="4"/>
      <c r="E158" s="3"/>
      <c r="F158" s="4"/>
      <c r="G158" s="3"/>
      <c r="H158" s="4"/>
      <c r="I158" s="3"/>
      <c r="J158" s="4"/>
      <c r="K158" s="3"/>
      <c r="L158" s="4"/>
      <c r="M158" s="3"/>
      <c r="N158" s="4"/>
      <c r="O158" s="3"/>
      <c r="P158" s="4"/>
      <c r="Q158" s="3"/>
      <c r="R158" s="4"/>
      <c r="S158" s="3"/>
      <c r="T158" s="4"/>
      <c r="U158" s="3"/>
      <c r="V158" s="4"/>
      <c r="W158" s="3"/>
      <c r="X158" s="4"/>
      <c r="Y158" s="3"/>
      <c r="Z158" s="4"/>
      <c r="AA158" s="3"/>
      <c r="AB158" s="4"/>
      <c r="AC158" s="3"/>
      <c r="AD158" s="4"/>
      <c r="AE158" s="3"/>
      <c r="AF158" s="4"/>
      <c r="AG158" s="3"/>
      <c r="AH158" s="4"/>
      <c r="AI158" s="3"/>
      <c r="AJ158" s="4"/>
    </row>
    <row r="159">
      <c r="A159" s="3"/>
      <c r="B159" s="4"/>
      <c r="C159" s="3"/>
      <c r="D159" s="4"/>
      <c r="E159" s="3"/>
      <c r="F159" s="4"/>
      <c r="G159" s="3"/>
      <c r="H159" s="4"/>
      <c r="I159" s="3"/>
      <c r="J159" s="4"/>
      <c r="K159" s="3"/>
      <c r="L159" s="4"/>
      <c r="M159" s="3"/>
      <c r="N159" s="4"/>
      <c r="O159" s="3"/>
      <c r="P159" s="4"/>
      <c r="Q159" s="3"/>
      <c r="R159" s="4"/>
      <c r="S159" s="3"/>
      <c r="T159" s="4"/>
      <c r="U159" s="3"/>
      <c r="V159" s="4"/>
      <c r="W159" s="3"/>
      <c r="X159" s="4"/>
      <c r="Y159" s="3"/>
      <c r="Z159" s="4"/>
      <c r="AA159" s="3"/>
      <c r="AB159" s="4"/>
      <c r="AC159" s="3"/>
      <c r="AD159" s="4"/>
      <c r="AE159" s="3"/>
      <c r="AF159" s="4"/>
      <c r="AG159" s="3"/>
      <c r="AH159" s="4"/>
      <c r="AI159" s="3"/>
      <c r="AJ159" s="4"/>
    </row>
    <row r="160">
      <c r="A160" s="3"/>
      <c r="B160" s="4"/>
      <c r="C160" s="3"/>
      <c r="D160" s="4"/>
      <c r="E160" s="3"/>
      <c r="F160" s="4"/>
      <c r="G160" s="3"/>
      <c r="H160" s="4"/>
      <c r="I160" s="3"/>
      <c r="J160" s="4"/>
      <c r="K160" s="3"/>
      <c r="L160" s="4"/>
      <c r="M160" s="3"/>
      <c r="N160" s="4"/>
      <c r="O160" s="3"/>
      <c r="P160" s="4"/>
      <c r="Q160" s="3"/>
      <c r="R160" s="4"/>
      <c r="S160" s="3"/>
      <c r="T160" s="4"/>
      <c r="U160" s="3"/>
      <c r="V160" s="4"/>
      <c r="W160" s="3"/>
      <c r="X160" s="4"/>
      <c r="Y160" s="3"/>
      <c r="Z160" s="4"/>
      <c r="AA160" s="3"/>
      <c r="AB160" s="4"/>
      <c r="AC160" s="3"/>
      <c r="AD160" s="4"/>
      <c r="AE160" s="3"/>
      <c r="AF160" s="4"/>
      <c r="AG160" s="3"/>
      <c r="AH160" s="4"/>
      <c r="AI160" s="3"/>
      <c r="AJ160" s="4"/>
    </row>
    <row r="161">
      <c r="A161" s="3"/>
      <c r="B161" s="4"/>
      <c r="C161" s="3"/>
      <c r="D161" s="4"/>
      <c r="E161" s="3"/>
      <c r="F161" s="4"/>
      <c r="G161" s="3"/>
      <c r="H161" s="4"/>
      <c r="I161" s="3"/>
      <c r="J161" s="4"/>
      <c r="K161" s="3"/>
      <c r="L161" s="4"/>
      <c r="M161" s="3"/>
      <c r="N161" s="4"/>
      <c r="O161" s="3"/>
      <c r="P161" s="4"/>
      <c r="Q161" s="3"/>
      <c r="R161" s="4"/>
      <c r="S161" s="3"/>
      <c r="T161" s="4"/>
      <c r="U161" s="3"/>
      <c r="V161" s="4"/>
      <c r="W161" s="3"/>
      <c r="X161" s="4"/>
      <c r="Y161" s="3"/>
      <c r="Z161" s="4"/>
      <c r="AA161" s="3"/>
      <c r="AB161" s="4"/>
      <c r="AC161" s="3"/>
      <c r="AD161" s="4"/>
      <c r="AE161" s="3"/>
      <c r="AF161" s="4"/>
      <c r="AG161" s="3"/>
      <c r="AH161" s="4"/>
      <c r="AI161" s="3"/>
      <c r="AJ161" s="4"/>
    </row>
    <row r="162">
      <c r="A162" s="3"/>
      <c r="B162" s="4"/>
      <c r="C162" s="3"/>
      <c r="D162" s="4"/>
      <c r="E162" s="3"/>
      <c r="F162" s="4"/>
      <c r="G162" s="3"/>
      <c r="H162" s="4"/>
      <c r="I162" s="3"/>
      <c r="J162" s="4"/>
      <c r="K162" s="3"/>
      <c r="L162" s="4"/>
      <c r="M162" s="3"/>
      <c r="N162" s="4"/>
      <c r="O162" s="3"/>
      <c r="P162" s="4"/>
      <c r="Q162" s="3"/>
      <c r="R162" s="4"/>
      <c r="S162" s="3"/>
      <c r="T162" s="4"/>
      <c r="U162" s="3"/>
      <c r="V162" s="4"/>
      <c r="W162" s="3"/>
      <c r="X162" s="4"/>
      <c r="Y162" s="3"/>
      <c r="Z162" s="4"/>
      <c r="AA162" s="3"/>
      <c r="AB162" s="4"/>
      <c r="AC162" s="3"/>
      <c r="AD162" s="4"/>
      <c r="AE162" s="3"/>
      <c r="AF162" s="4"/>
      <c r="AG162" s="3"/>
      <c r="AH162" s="4"/>
      <c r="AI162" s="3"/>
      <c r="AJ162" s="4"/>
    </row>
    <row r="163">
      <c r="A163" s="3"/>
      <c r="B163" s="4"/>
      <c r="C163" s="3"/>
      <c r="D163" s="4"/>
      <c r="E163" s="3"/>
      <c r="F163" s="4"/>
      <c r="G163" s="3"/>
      <c r="H163" s="4"/>
      <c r="I163" s="3"/>
      <c r="J163" s="4"/>
      <c r="K163" s="3"/>
      <c r="L163" s="4"/>
      <c r="M163" s="3"/>
      <c r="N163" s="4"/>
      <c r="O163" s="3"/>
      <c r="P163" s="4"/>
      <c r="Q163" s="3"/>
      <c r="R163" s="4"/>
      <c r="S163" s="3"/>
      <c r="T163" s="4"/>
      <c r="U163" s="3"/>
      <c r="V163" s="4"/>
      <c r="W163" s="3"/>
      <c r="X163" s="4"/>
      <c r="Y163" s="3"/>
      <c r="Z163" s="4"/>
      <c r="AA163" s="3"/>
      <c r="AB163" s="4"/>
      <c r="AC163" s="3"/>
      <c r="AD163" s="4"/>
      <c r="AE163" s="3"/>
      <c r="AF163" s="4"/>
      <c r="AG163" s="3"/>
      <c r="AH163" s="4"/>
      <c r="AI163" s="3"/>
      <c r="AJ163" s="4"/>
    </row>
    <row r="164">
      <c r="A164" s="3"/>
      <c r="B164" s="4"/>
      <c r="C164" s="3"/>
      <c r="D164" s="4"/>
      <c r="E164" s="3"/>
      <c r="F164" s="4"/>
      <c r="G164" s="3"/>
      <c r="H164" s="4"/>
      <c r="I164" s="3"/>
      <c r="J164" s="4"/>
      <c r="K164" s="3"/>
      <c r="L164" s="4"/>
      <c r="M164" s="3"/>
      <c r="N164" s="4"/>
      <c r="O164" s="3"/>
      <c r="P164" s="4"/>
      <c r="Q164" s="3"/>
      <c r="R164" s="4"/>
      <c r="S164" s="3"/>
      <c r="T164" s="4"/>
      <c r="U164" s="3"/>
      <c r="V164" s="4"/>
      <c r="W164" s="3"/>
      <c r="X164" s="4"/>
      <c r="Y164" s="3"/>
      <c r="Z164" s="4"/>
      <c r="AA164" s="3"/>
      <c r="AB164" s="4"/>
      <c r="AC164" s="3"/>
      <c r="AD164" s="4"/>
      <c r="AE164" s="3"/>
      <c r="AF164" s="4"/>
      <c r="AG164" s="3"/>
      <c r="AH164" s="4"/>
      <c r="AI164" s="3"/>
      <c r="AJ164" s="4"/>
    </row>
    <row r="165">
      <c r="A165" s="3"/>
      <c r="B165" s="4"/>
      <c r="C165" s="3"/>
      <c r="D165" s="4"/>
      <c r="E165" s="3"/>
      <c r="F165" s="4"/>
      <c r="G165" s="3"/>
      <c r="H165" s="4"/>
      <c r="I165" s="3"/>
      <c r="J165" s="4"/>
      <c r="K165" s="3"/>
      <c r="L165" s="4"/>
      <c r="M165" s="3"/>
      <c r="N165" s="4"/>
      <c r="O165" s="3"/>
      <c r="P165" s="4"/>
      <c r="Q165" s="3"/>
      <c r="R165" s="4"/>
      <c r="S165" s="3"/>
      <c r="T165" s="4"/>
      <c r="U165" s="3"/>
      <c r="V165" s="4"/>
      <c r="W165" s="3"/>
      <c r="X165" s="4"/>
      <c r="Y165" s="3"/>
      <c r="Z165" s="4"/>
      <c r="AA165" s="3"/>
      <c r="AB165" s="4"/>
      <c r="AC165" s="3"/>
      <c r="AD165" s="4"/>
      <c r="AE165" s="3"/>
      <c r="AF165" s="4"/>
      <c r="AG165" s="3"/>
      <c r="AH165" s="4"/>
      <c r="AI165" s="3"/>
      <c r="AJ165" s="4"/>
    </row>
    <row r="166">
      <c r="A166" s="3"/>
      <c r="B166" s="4"/>
      <c r="C166" s="3"/>
      <c r="D166" s="4"/>
      <c r="E166" s="3"/>
      <c r="F166" s="4"/>
      <c r="G166" s="3"/>
      <c r="H166" s="4"/>
      <c r="I166" s="3"/>
      <c r="J166" s="4"/>
      <c r="K166" s="3"/>
      <c r="L166" s="4"/>
      <c r="M166" s="3"/>
      <c r="N166" s="4"/>
      <c r="O166" s="3"/>
      <c r="P166" s="4"/>
      <c r="Q166" s="3"/>
      <c r="R166" s="4"/>
      <c r="S166" s="3"/>
      <c r="T166" s="4"/>
      <c r="U166" s="3"/>
      <c r="V166" s="4"/>
      <c r="W166" s="3"/>
      <c r="X166" s="4"/>
      <c r="Y166" s="3"/>
      <c r="Z166" s="4"/>
      <c r="AA166" s="3"/>
      <c r="AB166" s="4"/>
      <c r="AC166" s="3"/>
      <c r="AD166" s="4"/>
      <c r="AE166" s="3"/>
      <c r="AF166" s="4"/>
      <c r="AG166" s="3"/>
      <c r="AH166" s="4"/>
      <c r="AI166" s="3"/>
      <c r="AJ166" s="4"/>
    </row>
    <row r="167">
      <c r="A167" s="3"/>
      <c r="B167" s="4"/>
      <c r="C167" s="3"/>
      <c r="D167" s="4"/>
      <c r="E167" s="3"/>
      <c r="F167" s="4"/>
      <c r="G167" s="3"/>
      <c r="H167" s="4"/>
      <c r="I167" s="3"/>
      <c r="J167" s="4"/>
      <c r="K167" s="3"/>
      <c r="L167" s="4"/>
      <c r="M167" s="3"/>
      <c r="N167" s="4"/>
      <c r="O167" s="3"/>
      <c r="P167" s="4"/>
      <c r="Q167" s="3"/>
      <c r="R167" s="4"/>
      <c r="S167" s="3"/>
      <c r="T167" s="4"/>
      <c r="U167" s="3"/>
      <c r="V167" s="4"/>
      <c r="W167" s="3"/>
      <c r="X167" s="4"/>
      <c r="Y167" s="3"/>
      <c r="Z167" s="4"/>
      <c r="AA167" s="3"/>
      <c r="AB167" s="4"/>
      <c r="AC167" s="3"/>
      <c r="AD167" s="4"/>
      <c r="AE167" s="3"/>
      <c r="AF167" s="4"/>
      <c r="AG167" s="3"/>
      <c r="AH167" s="4"/>
      <c r="AI167" s="3"/>
      <c r="AJ167" s="4"/>
    </row>
    <row r="168">
      <c r="A168" s="3"/>
      <c r="B168" s="4"/>
      <c r="C168" s="3"/>
      <c r="D168" s="4"/>
      <c r="E168" s="3"/>
      <c r="F168" s="4"/>
      <c r="G168" s="3"/>
      <c r="H168" s="4"/>
      <c r="I168" s="3"/>
      <c r="J168" s="4"/>
      <c r="K168" s="3"/>
      <c r="L168" s="4"/>
      <c r="M168" s="3"/>
      <c r="N168" s="4"/>
      <c r="O168" s="3"/>
      <c r="P168" s="4"/>
      <c r="Q168" s="3"/>
      <c r="R168" s="4"/>
      <c r="S168" s="3"/>
      <c r="T168" s="4"/>
      <c r="U168" s="3"/>
      <c r="V168" s="4"/>
      <c r="W168" s="3"/>
      <c r="X168" s="4"/>
      <c r="Y168" s="3"/>
      <c r="Z168" s="4"/>
      <c r="AA168" s="3"/>
      <c r="AB168" s="4"/>
      <c r="AC168" s="3"/>
      <c r="AD168" s="4"/>
      <c r="AE168" s="3"/>
      <c r="AF168" s="4"/>
      <c r="AG168" s="3"/>
      <c r="AH168" s="4"/>
      <c r="AI168" s="3"/>
      <c r="AJ168" s="4"/>
    </row>
    <row r="169">
      <c r="A169" s="3"/>
      <c r="B169" s="4"/>
      <c r="C169" s="3"/>
      <c r="D169" s="4"/>
      <c r="E169" s="3"/>
      <c r="F169" s="4"/>
      <c r="G169" s="3"/>
      <c r="H169" s="4"/>
      <c r="I169" s="3"/>
      <c r="J169" s="4"/>
      <c r="K169" s="3"/>
      <c r="L169" s="4"/>
      <c r="M169" s="3"/>
      <c r="N169" s="4"/>
      <c r="O169" s="3"/>
      <c r="P169" s="4"/>
      <c r="Q169" s="3"/>
      <c r="R169" s="4"/>
      <c r="S169" s="3"/>
      <c r="T169" s="4"/>
      <c r="U169" s="3"/>
      <c r="V169" s="4"/>
      <c r="W169" s="3"/>
      <c r="X169" s="4"/>
      <c r="Y169" s="3"/>
      <c r="Z169" s="4"/>
      <c r="AA169" s="3"/>
      <c r="AB169" s="4"/>
      <c r="AC169" s="3"/>
      <c r="AD169" s="4"/>
      <c r="AE169" s="3"/>
      <c r="AF169" s="4"/>
      <c r="AG169" s="3"/>
      <c r="AH169" s="4"/>
      <c r="AI169" s="3"/>
      <c r="AJ169" s="4"/>
    </row>
    <row r="170">
      <c r="A170" s="3"/>
      <c r="B170" s="4"/>
      <c r="C170" s="3"/>
      <c r="D170" s="4"/>
      <c r="E170" s="3"/>
      <c r="F170" s="4"/>
      <c r="G170" s="3"/>
      <c r="H170" s="4"/>
      <c r="I170" s="3"/>
      <c r="J170" s="4"/>
      <c r="K170" s="3"/>
      <c r="L170" s="4"/>
      <c r="M170" s="3"/>
      <c r="N170" s="4"/>
      <c r="O170" s="3"/>
      <c r="P170" s="4"/>
      <c r="Q170" s="3"/>
      <c r="R170" s="4"/>
      <c r="S170" s="3"/>
      <c r="T170" s="4"/>
      <c r="U170" s="3"/>
      <c r="V170" s="4"/>
      <c r="W170" s="3"/>
      <c r="X170" s="4"/>
      <c r="Y170" s="3"/>
      <c r="Z170" s="4"/>
      <c r="AA170" s="3"/>
      <c r="AB170" s="4"/>
      <c r="AC170" s="3"/>
      <c r="AD170" s="4"/>
      <c r="AE170" s="3"/>
      <c r="AF170" s="4"/>
      <c r="AG170" s="3"/>
      <c r="AH170" s="4"/>
      <c r="AI170" s="3"/>
      <c r="AJ170" s="4"/>
    </row>
    <row r="171">
      <c r="A171" s="3"/>
      <c r="B171" s="4"/>
      <c r="C171" s="3"/>
      <c r="D171" s="4"/>
      <c r="E171" s="3"/>
      <c r="F171" s="4"/>
      <c r="G171" s="3"/>
      <c r="H171" s="4"/>
      <c r="I171" s="3"/>
      <c r="J171" s="4"/>
      <c r="K171" s="3"/>
      <c r="L171" s="4"/>
      <c r="M171" s="3"/>
      <c r="N171" s="4"/>
      <c r="O171" s="3"/>
      <c r="P171" s="4"/>
      <c r="Q171" s="3"/>
      <c r="R171" s="4"/>
      <c r="S171" s="3"/>
      <c r="T171" s="4"/>
      <c r="U171" s="3"/>
      <c r="V171" s="4"/>
      <c r="W171" s="3"/>
      <c r="X171" s="4"/>
      <c r="Y171" s="3"/>
      <c r="Z171" s="4"/>
      <c r="AA171" s="3"/>
      <c r="AB171" s="4"/>
      <c r="AC171" s="3"/>
      <c r="AD171" s="4"/>
      <c r="AE171" s="3"/>
      <c r="AF171" s="4"/>
      <c r="AG171" s="3"/>
      <c r="AH171" s="4"/>
      <c r="AI171" s="3"/>
      <c r="AJ171" s="4"/>
    </row>
    <row r="172">
      <c r="A172" s="3"/>
      <c r="B172" s="4"/>
      <c r="C172" s="3"/>
      <c r="D172" s="4"/>
      <c r="E172" s="3"/>
      <c r="F172" s="4"/>
      <c r="G172" s="3"/>
      <c r="H172" s="4"/>
      <c r="I172" s="3"/>
      <c r="J172" s="4"/>
      <c r="K172" s="3"/>
      <c r="L172" s="4"/>
      <c r="M172" s="3"/>
      <c r="N172" s="4"/>
      <c r="O172" s="3"/>
      <c r="P172" s="4"/>
      <c r="Q172" s="3"/>
      <c r="R172" s="4"/>
      <c r="S172" s="3"/>
      <c r="T172" s="4"/>
      <c r="U172" s="3"/>
      <c r="V172" s="4"/>
      <c r="W172" s="3"/>
      <c r="X172" s="4"/>
      <c r="Y172" s="3"/>
      <c r="Z172" s="4"/>
      <c r="AA172" s="3"/>
      <c r="AB172" s="4"/>
      <c r="AC172" s="3"/>
      <c r="AD172" s="4"/>
      <c r="AE172" s="3"/>
      <c r="AF172" s="4"/>
      <c r="AG172" s="3"/>
      <c r="AH172" s="4"/>
      <c r="AI172" s="3"/>
      <c r="AJ172" s="4"/>
    </row>
    <row r="173">
      <c r="A173" s="3"/>
      <c r="B173" s="4"/>
      <c r="C173" s="3"/>
      <c r="D173" s="4"/>
      <c r="E173" s="3"/>
      <c r="F173" s="4"/>
      <c r="G173" s="3"/>
      <c r="H173" s="4"/>
      <c r="I173" s="3"/>
      <c r="J173" s="4"/>
      <c r="K173" s="3"/>
      <c r="L173" s="4"/>
      <c r="M173" s="3"/>
      <c r="N173" s="4"/>
      <c r="O173" s="3"/>
      <c r="P173" s="4"/>
      <c r="Q173" s="3"/>
      <c r="R173" s="4"/>
      <c r="S173" s="3"/>
      <c r="T173" s="4"/>
      <c r="U173" s="3"/>
      <c r="V173" s="4"/>
      <c r="W173" s="3"/>
      <c r="X173" s="4"/>
      <c r="Y173" s="3"/>
      <c r="Z173" s="4"/>
      <c r="AA173" s="3"/>
      <c r="AB173" s="4"/>
      <c r="AC173" s="3"/>
      <c r="AD173" s="4"/>
      <c r="AE173" s="3"/>
      <c r="AF173" s="4"/>
      <c r="AG173" s="3"/>
      <c r="AH173" s="4"/>
      <c r="AI173" s="3"/>
      <c r="AJ173" s="4"/>
    </row>
    <row r="174">
      <c r="A174" s="3"/>
      <c r="B174" s="4"/>
      <c r="C174" s="3"/>
      <c r="D174" s="4"/>
      <c r="E174" s="3"/>
      <c r="F174" s="4"/>
      <c r="G174" s="3"/>
      <c r="H174" s="4"/>
      <c r="I174" s="3"/>
      <c r="J174" s="4"/>
      <c r="K174" s="3"/>
      <c r="L174" s="4"/>
      <c r="M174" s="3"/>
      <c r="N174" s="4"/>
      <c r="O174" s="3"/>
      <c r="P174" s="4"/>
      <c r="Q174" s="3"/>
      <c r="R174" s="4"/>
      <c r="S174" s="3"/>
      <c r="T174" s="4"/>
      <c r="U174" s="3"/>
      <c r="V174" s="4"/>
      <c r="W174" s="3"/>
      <c r="X174" s="4"/>
      <c r="Y174" s="3"/>
      <c r="Z174" s="4"/>
      <c r="AA174" s="3"/>
      <c r="AB174" s="4"/>
      <c r="AC174" s="3"/>
      <c r="AD174" s="4"/>
      <c r="AE174" s="3"/>
      <c r="AF174" s="4"/>
      <c r="AG174" s="3"/>
      <c r="AH174" s="4"/>
      <c r="AI174" s="3"/>
      <c r="AJ174" s="4"/>
    </row>
    <row r="175">
      <c r="A175" s="3"/>
      <c r="B175" s="4"/>
      <c r="C175" s="3"/>
      <c r="D175" s="4"/>
      <c r="E175" s="3"/>
      <c r="F175" s="4"/>
      <c r="G175" s="3"/>
      <c r="H175" s="4"/>
      <c r="I175" s="3"/>
      <c r="J175" s="4"/>
      <c r="K175" s="3"/>
      <c r="L175" s="4"/>
      <c r="M175" s="3"/>
      <c r="N175" s="4"/>
      <c r="O175" s="3"/>
      <c r="P175" s="4"/>
      <c r="Q175" s="3"/>
      <c r="R175" s="4"/>
      <c r="S175" s="3"/>
      <c r="T175" s="4"/>
      <c r="U175" s="3"/>
      <c r="V175" s="4"/>
      <c r="W175" s="3"/>
      <c r="X175" s="4"/>
      <c r="Y175" s="3"/>
      <c r="Z175" s="4"/>
      <c r="AA175" s="3"/>
      <c r="AB175" s="4"/>
      <c r="AC175" s="3"/>
      <c r="AD175" s="4"/>
      <c r="AE175" s="3"/>
      <c r="AF175" s="4"/>
      <c r="AG175" s="3"/>
      <c r="AH175" s="4"/>
      <c r="AI175" s="3"/>
      <c r="AJ175" s="4"/>
    </row>
    <row r="176">
      <c r="A176" s="3"/>
      <c r="B176" s="4"/>
      <c r="C176" s="3"/>
      <c r="D176" s="4"/>
      <c r="E176" s="3"/>
      <c r="F176" s="4"/>
      <c r="G176" s="3"/>
      <c r="H176" s="4"/>
      <c r="I176" s="3"/>
      <c r="J176" s="4"/>
      <c r="K176" s="3"/>
      <c r="L176" s="4"/>
      <c r="M176" s="3"/>
      <c r="N176" s="4"/>
      <c r="O176" s="3"/>
      <c r="P176" s="4"/>
      <c r="Q176" s="3"/>
      <c r="R176" s="4"/>
      <c r="S176" s="3"/>
      <c r="T176" s="4"/>
      <c r="U176" s="3"/>
      <c r="V176" s="4"/>
      <c r="W176" s="3"/>
      <c r="X176" s="4"/>
      <c r="Y176" s="3"/>
      <c r="Z176" s="4"/>
      <c r="AA176" s="3"/>
      <c r="AB176" s="4"/>
      <c r="AC176" s="3"/>
      <c r="AD176" s="4"/>
      <c r="AE176" s="3"/>
      <c r="AF176" s="4"/>
      <c r="AG176" s="3"/>
      <c r="AH176" s="4"/>
      <c r="AI176" s="3"/>
      <c r="AJ176" s="4"/>
    </row>
    <row r="177">
      <c r="A177" s="3"/>
      <c r="B177" s="4"/>
      <c r="C177" s="3"/>
      <c r="D177" s="4"/>
      <c r="E177" s="3"/>
      <c r="F177" s="4"/>
      <c r="G177" s="3"/>
      <c r="H177" s="4"/>
      <c r="I177" s="3"/>
      <c r="J177" s="4"/>
      <c r="K177" s="3"/>
      <c r="L177" s="4"/>
      <c r="M177" s="3"/>
      <c r="N177" s="4"/>
      <c r="O177" s="3"/>
      <c r="P177" s="4"/>
      <c r="Q177" s="3"/>
      <c r="R177" s="4"/>
      <c r="S177" s="3"/>
      <c r="T177" s="4"/>
      <c r="U177" s="3"/>
      <c r="V177" s="4"/>
      <c r="W177" s="3"/>
      <c r="X177" s="4"/>
      <c r="Y177" s="3"/>
      <c r="Z177" s="4"/>
      <c r="AA177" s="3"/>
      <c r="AB177" s="4"/>
      <c r="AC177" s="3"/>
      <c r="AD177" s="4"/>
      <c r="AE177" s="3"/>
      <c r="AF177" s="4"/>
      <c r="AG177" s="3"/>
      <c r="AH177" s="4"/>
      <c r="AI177" s="3"/>
      <c r="AJ177" s="4"/>
    </row>
    <row r="178">
      <c r="A178" s="3"/>
      <c r="B178" s="4"/>
      <c r="C178" s="3"/>
      <c r="D178" s="4"/>
      <c r="E178" s="3"/>
      <c r="F178" s="4"/>
      <c r="G178" s="3"/>
      <c r="H178" s="4"/>
      <c r="I178" s="3"/>
      <c r="J178" s="4"/>
      <c r="K178" s="3"/>
      <c r="L178" s="4"/>
      <c r="M178" s="3"/>
      <c r="N178" s="4"/>
      <c r="O178" s="3"/>
      <c r="P178" s="4"/>
      <c r="Q178" s="3"/>
      <c r="R178" s="4"/>
      <c r="S178" s="3"/>
      <c r="T178" s="4"/>
      <c r="U178" s="3"/>
      <c r="V178" s="4"/>
      <c r="W178" s="3"/>
      <c r="X178" s="4"/>
      <c r="Y178" s="3"/>
      <c r="Z178" s="4"/>
      <c r="AA178" s="3"/>
      <c r="AB178" s="4"/>
      <c r="AC178" s="3"/>
      <c r="AD178" s="4"/>
      <c r="AE178" s="3"/>
      <c r="AF178" s="4"/>
      <c r="AG178" s="3"/>
      <c r="AH178" s="4"/>
      <c r="AI178" s="3"/>
      <c r="AJ178" s="4"/>
    </row>
    <row r="179">
      <c r="A179" s="3"/>
      <c r="B179" s="4"/>
      <c r="C179" s="3"/>
      <c r="D179" s="4"/>
      <c r="E179" s="3"/>
      <c r="F179" s="4"/>
      <c r="G179" s="3"/>
      <c r="H179" s="4"/>
      <c r="I179" s="3"/>
      <c r="J179" s="4"/>
      <c r="K179" s="3"/>
      <c r="L179" s="4"/>
      <c r="M179" s="3"/>
      <c r="N179" s="4"/>
      <c r="O179" s="3"/>
      <c r="P179" s="4"/>
      <c r="Q179" s="3"/>
      <c r="R179" s="4"/>
      <c r="S179" s="3"/>
      <c r="T179" s="4"/>
      <c r="U179" s="3"/>
      <c r="V179" s="4"/>
      <c r="W179" s="3"/>
      <c r="X179" s="4"/>
      <c r="Y179" s="3"/>
      <c r="Z179" s="4"/>
      <c r="AA179" s="3"/>
      <c r="AB179" s="4"/>
      <c r="AC179" s="3"/>
      <c r="AD179" s="4"/>
      <c r="AE179" s="3"/>
      <c r="AF179" s="4"/>
      <c r="AG179" s="3"/>
      <c r="AH179" s="4"/>
      <c r="AI179" s="3"/>
      <c r="AJ179" s="4"/>
    </row>
    <row r="180">
      <c r="A180" s="3"/>
      <c r="B180" s="4"/>
      <c r="C180" s="3"/>
      <c r="D180" s="4"/>
      <c r="E180" s="3"/>
      <c r="F180" s="4"/>
      <c r="G180" s="3"/>
      <c r="H180" s="4"/>
      <c r="I180" s="3"/>
      <c r="J180" s="4"/>
      <c r="K180" s="3"/>
      <c r="L180" s="4"/>
      <c r="M180" s="3"/>
      <c r="N180" s="4"/>
      <c r="O180" s="3"/>
      <c r="P180" s="4"/>
      <c r="Q180" s="3"/>
      <c r="R180" s="4"/>
      <c r="S180" s="3"/>
      <c r="T180" s="4"/>
      <c r="U180" s="3"/>
      <c r="V180" s="4"/>
      <c r="W180" s="3"/>
      <c r="X180" s="4"/>
      <c r="Y180" s="3"/>
      <c r="Z180" s="4"/>
      <c r="AA180" s="3"/>
      <c r="AB180" s="4"/>
      <c r="AC180" s="3"/>
      <c r="AD180" s="4"/>
      <c r="AE180" s="3"/>
      <c r="AF180" s="4"/>
      <c r="AG180" s="3"/>
      <c r="AH180" s="4"/>
      <c r="AI180" s="3"/>
      <c r="AJ180" s="4"/>
    </row>
    <row r="181">
      <c r="A181" s="3"/>
      <c r="B181" s="4"/>
      <c r="C181" s="3"/>
      <c r="D181" s="4"/>
      <c r="E181" s="3"/>
      <c r="F181" s="4"/>
      <c r="G181" s="3"/>
      <c r="H181" s="4"/>
      <c r="I181" s="3"/>
      <c r="J181" s="4"/>
      <c r="K181" s="3"/>
      <c r="L181" s="4"/>
      <c r="M181" s="3"/>
      <c r="N181" s="4"/>
      <c r="O181" s="3"/>
      <c r="P181" s="4"/>
      <c r="Q181" s="3"/>
      <c r="R181" s="4"/>
      <c r="S181" s="3"/>
      <c r="T181" s="4"/>
      <c r="U181" s="3"/>
      <c r="V181" s="4"/>
      <c r="W181" s="3"/>
      <c r="X181" s="4"/>
      <c r="Y181" s="3"/>
      <c r="Z181" s="4"/>
      <c r="AA181" s="3"/>
      <c r="AB181" s="4"/>
      <c r="AC181" s="3"/>
      <c r="AD181" s="4"/>
      <c r="AE181" s="3"/>
      <c r="AF181" s="4"/>
      <c r="AG181" s="3"/>
      <c r="AH181" s="4"/>
      <c r="AI181" s="3"/>
      <c r="AJ181" s="4"/>
    </row>
    <row r="182">
      <c r="A182" s="3"/>
      <c r="B182" s="4"/>
      <c r="C182" s="3"/>
      <c r="D182" s="4"/>
      <c r="E182" s="3"/>
      <c r="F182" s="4"/>
      <c r="G182" s="3"/>
      <c r="H182" s="4"/>
      <c r="I182" s="3"/>
      <c r="J182" s="4"/>
      <c r="K182" s="3"/>
      <c r="L182" s="4"/>
      <c r="M182" s="3"/>
      <c r="N182" s="4"/>
      <c r="O182" s="3"/>
      <c r="P182" s="4"/>
      <c r="Q182" s="3"/>
      <c r="R182" s="4"/>
      <c r="S182" s="3"/>
      <c r="T182" s="4"/>
      <c r="U182" s="3"/>
      <c r="V182" s="4"/>
      <c r="W182" s="3"/>
      <c r="X182" s="4"/>
      <c r="Y182" s="3"/>
      <c r="Z182" s="4"/>
      <c r="AA182" s="3"/>
      <c r="AB182" s="4"/>
      <c r="AC182" s="3"/>
      <c r="AD182" s="4"/>
      <c r="AE182" s="3"/>
      <c r="AF182" s="4"/>
      <c r="AG182" s="3"/>
      <c r="AH182" s="4"/>
      <c r="AI182" s="3"/>
      <c r="AJ182" s="4"/>
    </row>
    <row r="183">
      <c r="A183" s="3"/>
      <c r="B183" s="4"/>
      <c r="C183" s="3"/>
      <c r="D183" s="4"/>
      <c r="E183" s="3"/>
      <c r="F183" s="4"/>
      <c r="G183" s="3"/>
      <c r="H183" s="4"/>
      <c r="I183" s="3"/>
      <c r="J183" s="4"/>
      <c r="K183" s="3"/>
      <c r="L183" s="4"/>
      <c r="M183" s="3"/>
      <c r="N183" s="4"/>
      <c r="O183" s="3"/>
      <c r="P183" s="4"/>
      <c r="Q183" s="3"/>
      <c r="R183" s="4"/>
      <c r="S183" s="3"/>
      <c r="T183" s="4"/>
      <c r="U183" s="3"/>
      <c r="V183" s="4"/>
      <c r="W183" s="3"/>
      <c r="X183" s="4"/>
      <c r="Y183" s="3"/>
      <c r="Z183" s="4"/>
      <c r="AA183" s="3"/>
      <c r="AB183" s="4"/>
      <c r="AC183" s="3"/>
      <c r="AD183" s="4"/>
      <c r="AE183" s="3"/>
      <c r="AF183" s="4"/>
      <c r="AG183" s="3"/>
      <c r="AH183" s="4"/>
      <c r="AI183" s="3"/>
      <c r="AJ183" s="4"/>
    </row>
    <row r="184">
      <c r="A184" s="3"/>
      <c r="B184" s="4"/>
      <c r="C184" s="3"/>
      <c r="D184" s="4"/>
      <c r="E184" s="3"/>
      <c r="F184" s="4"/>
      <c r="G184" s="3"/>
      <c r="H184" s="4"/>
      <c r="I184" s="3"/>
      <c r="J184" s="4"/>
      <c r="K184" s="3"/>
      <c r="L184" s="4"/>
      <c r="M184" s="3"/>
      <c r="N184" s="4"/>
      <c r="O184" s="3"/>
      <c r="P184" s="4"/>
      <c r="Q184" s="3"/>
      <c r="R184" s="4"/>
      <c r="S184" s="3"/>
      <c r="T184" s="4"/>
      <c r="U184" s="3"/>
      <c r="V184" s="4"/>
      <c r="W184" s="3"/>
      <c r="X184" s="4"/>
      <c r="Y184" s="3"/>
      <c r="Z184" s="4"/>
      <c r="AA184" s="3"/>
      <c r="AB184" s="4"/>
      <c r="AC184" s="3"/>
      <c r="AD184" s="4"/>
      <c r="AE184" s="3"/>
      <c r="AF184" s="4"/>
      <c r="AG184" s="3"/>
      <c r="AH184" s="4"/>
      <c r="AI184" s="3"/>
      <c r="AJ184" s="4"/>
    </row>
    <row r="185">
      <c r="A185" s="3"/>
      <c r="B185" s="4"/>
      <c r="C185" s="3"/>
      <c r="D185" s="4"/>
      <c r="E185" s="3"/>
      <c r="F185" s="4"/>
      <c r="G185" s="3"/>
      <c r="H185" s="4"/>
      <c r="I185" s="3"/>
      <c r="J185" s="4"/>
      <c r="K185" s="3"/>
      <c r="L185" s="4"/>
      <c r="M185" s="3"/>
      <c r="N185" s="4"/>
      <c r="O185" s="3"/>
      <c r="P185" s="4"/>
      <c r="Q185" s="3"/>
      <c r="R185" s="4"/>
      <c r="S185" s="3"/>
      <c r="T185" s="4"/>
      <c r="U185" s="3"/>
      <c r="V185" s="4"/>
      <c r="W185" s="3"/>
      <c r="X185" s="4"/>
      <c r="Y185" s="3"/>
      <c r="Z185" s="4"/>
      <c r="AA185" s="3"/>
      <c r="AB185" s="4"/>
      <c r="AC185" s="3"/>
      <c r="AD185" s="4"/>
      <c r="AE185" s="3"/>
      <c r="AF185" s="4"/>
      <c r="AG185" s="3"/>
      <c r="AH185" s="4"/>
      <c r="AI185" s="3"/>
      <c r="AJ185" s="4"/>
    </row>
    <row r="186">
      <c r="A186" s="3"/>
      <c r="B186" s="4"/>
      <c r="C186" s="3"/>
      <c r="D186" s="4"/>
      <c r="E186" s="3"/>
      <c r="F186" s="4"/>
      <c r="G186" s="3"/>
      <c r="H186" s="4"/>
      <c r="I186" s="3"/>
      <c r="J186" s="4"/>
      <c r="K186" s="3"/>
      <c r="L186" s="4"/>
      <c r="M186" s="3"/>
      <c r="N186" s="4"/>
      <c r="O186" s="3"/>
      <c r="P186" s="4"/>
      <c r="Q186" s="3"/>
      <c r="R186" s="4"/>
      <c r="S186" s="3"/>
      <c r="T186" s="4"/>
      <c r="U186" s="3"/>
      <c r="V186" s="4"/>
      <c r="W186" s="3"/>
      <c r="X186" s="4"/>
      <c r="Y186" s="3"/>
      <c r="Z186" s="4"/>
      <c r="AA186" s="3"/>
      <c r="AB186" s="4"/>
      <c r="AC186" s="3"/>
      <c r="AD186" s="4"/>
      <c r="AE186" s="3"/>
      <c r="AF186" s="4"/>
      <c r="AG186" s="3"/>
      <c r="AH186" s="4"/>
      <c r="AI186" s="3"/>
      <c r="AJ186" s="4"/>
    </row>
    <row r="187">
      <c r="A187" s="3"/>
      <c r="B187" s="4"/>
      <c r="C187" s="3"/>
      <c r="D187" s="4"/>
      <c r="E187" s="3"/>
      <c r="F187" s="4"/>
      <c r="G187" s="3"/>
      <c r="H187" s="4"/>
      <c r="I187" s="3"/>
      <c r="J187" s="4"/>
      <c r="K187" s="3"/>
      <c r="L187" s="4"/>
      <c r="M187" s="3"/>
      <c r="N187" s="4"/>
      <c r="O187" s="3"/>
      <c r="P187" s="4"/>
      <c r="Q187" s="3"/>
      <c r="R187" s="4"/>
      <c r="S187" s="3"/>
      <c r="T187" s="4"/>
      <c r="U187" s="3"/>
      <c r="V187" s="4"/>
      <c r="W187" s="3"/>
      <c r="X187" s="4"/>
      <c r="Y187" s="3"/>
      <c r="Z187" s="4"/>
      <c r="AA187" s="3"/>
      <c r="AB187" s="4"/>
      <c r="AC187" s="3"/>
      <c r="AD187" s="4"/>
      <c r="AE187" s="3"/>
      <c r="AF187" s="4"/>
      <c r="AG187" s="3"/>
      <c r="AH187" s="4"/>
      <c r="AI187" s="3"/>
      <c r="AJ187" s="4"/>
    </row>
    <row r="188">
      <c r="A188" s="3"/>
      <c r="B188" s="4"/>
      <c r="C188" s="3"/>
      <c r="D188" s="4"/>
      <c r="E188" s="3"/>
      <c r="F188" s="4"/>
      <c r="G188" s="3"/>
      <c r="H188" s="4"/>
      <c r="I188" s="3"/>
      <c r="J188" s="4"/>
      <c r="K188" s="3"/>
      <c r="L188" s="4"/>
      <c r="M188" s="3"/>
      <c r="N188" s="4"/>
      <c r="O188" s="3"/>
      <c r="P188" s="4"/>
      <c r="Q188" s="3"/>
      <c r="R188" s="4"/>
      <c r="S188" s="3"/>
      <c r="T188" s="4"/>
      <c r="U188" s="3"/>
      <c r="V188" s="4"/>
      <c r="W188" s="3"/>
      <c r="X188" s="4"/>
      <c r="Y188" s="3"/>
      <c r="Z188" s="4"/>
      <c r="AA188" s="3"/>
      <c r="AB188" s="4"/>
      <c r="AC188" s="3"/>
      <c r="AD188" s="4"/>
      <c r="AE188" s="3"/>
      <c r="AF188" s="4"/>
      <c r="AG188" s="3"/>
      <c r="AH188" s="4"/>
      <c r="AI188" s="3"/>
      <c r="AJ188" s="4"/>
    </row>
    <row r="189">
      <c r="A189" s="3"/>
      <c r="B189" s="4"/>
      <c r="C189" s="3"/>
      <c r="D189" s="4"/>
      <c r="E189" s="3"/>
      <c r="F189" s="4"/>
      <c r="G189" s="3"/>
      <c r="H189" s="4"/>
      <c r="I189" s="3"/>
      <c r="J189" s="4"/>
      <c r="K189" s="3"/>
      <c r="L189" s="4"/>
      <c r="M189" s="3"/>
      <c r="N189" s="4"/>
      <c r="O189" s="3"/>
      <c r="P189" s="4"/>
      <c r="Q189" s="3"/>
      <c r="R189" s="4"/>
      <c r="S189" s="3"/>
      <c r="T189" s="4"/>
      <c r="U189" s="3"/>
      <c r="V189" s="4"/>
      <c r="W189" s="3"/>
      <c r="X189" s="4"/>
      <c r="Y189" s="3"/>
      <c r="Z189" s="4"/>
      <c r="AA189" s="3"/>
      <c r="AB189" s="4"/>
      <c r="AC189" s="3"/>
      <c r="AD189" s="4"/>
      <c r="AE189" s="3"/>
      <c r="AF189" s="4"/>
      <c r="AG189" s="3"/>
      <c r="AH189" s="4"/>
      <c r="AI189" s="3"/>
      <c r="AJ189" s="4"/>
    </row>
    <row r="190">
      <c r="A190" s="3"/>
      <c r="B190" s="4"/>
      <c r="C190" s="3"/>
      <c r="D190" s="4"/>
      <c r="E190" s="3"/>
      <c r="F190" s="4"/>
      <c r="G190" s="3"/>
      <c r="H190" s="4"/>
      <c r="I190" s="3"/>
      <c r="J190" s="4"/>
      <c r="K190" s="3"/>
      <c r="L190" s="4"/>
      <c r="M190" s="3"/>
      <c r="N190" s="4"/>
      <c r="O190" s="3"/>
      <c r="P190" s="4"/>
      <c r="Q190" s="3"/>
      <c r="R190" s="4"/>
      <c r="S190" s="3"/>
      <c r="T190" s="4"/>
      <c r="U190" s="3"/>
      <c r="V190" s="4"/>
      <c r="W190" s="3"/>
      <c r="X190" s="4"/>
      <c r="Y190" s="3"/>
      <c r="Z190" s="4"/>
      <c r="AA190" s="3"/>
      <c r="AB190" s="4"/>
      <c r="AC190" s="3"/>
      <c r="AD190" s="4"/>
      <c r="AE190" s="3"/>
      <c r="AF190" s="4"/>
      <c r="AG190" s="3"/>
      <c r="AH190" s="4"/>
      <c r="AI190" s="3"/>
      <c r="AJ190" s="4"/>
    </row>
    <row r="191">
      <c r="A191" s="3"/>
      <c r="B191" s="4"/>
      <c r="C191" s="3"/>
      <c r="D191" s="4"/>
      <c r="E191" s="3"/>
      <c r="F191" s="4"/>
      <c r="G191" s="3"/>
      <c r="H191" s="4"/>
      <c r="I191" s="3"/>
      <c r="J191" s="4"/>
      <c r="K191" s="3"/>
      <c r="L191" s="4"/>
      <c r="M191" s="3"/>
      <c r="N191" s="4"/>
      <c r="O191" s="3"/>
      <c r="P191" s="4"/>
      <c r="Q191" s="3"/>
      <c r="R191" s="4"/>
      <c r="S191" s="3"/>
      <c r="T191" s="4"/>
      <c r="U191" s="3"/>
      <c r="V191" s="4"/>
      <c r="W191" s="3"/>
      <c r="X191" s="4"/>
      <c r="Y191" s="3"/>
      <c r="Z191" s="4"/>
      <c r="AA191" s="3"/>
      <c r="AB191" s="4"/>
      <c r="AC191" s="3"/>
      <c r="AD191" s="4"/>
      <c r="AE191" s="3"/>
      <c r="AF191" s="4"/>
      <c r="AG191" s="3"/>
      <c r="AH191" s="4"/>
      <c r="AI191" s="3"/>
      <c r="AJ191" s="4"/>
    </row>
    <row r="192">
      <c r="A192" s="3"/>
      <c r="B192" s="4"/>
      <c r="C192" s="3"/>
      <c r="D192" s="4"/>
      <c r="E192" s="3"/>
      <c r="F192" s="4"/>
      <c r="G192" s="3"/>
      <c r="H192" s="4"/>
      <c r="I192" s="3"/>
      <c r="J192" s="4"/>
      <c r="K192" s="3"/>
      <c r="L192" s="4"/>
      <c r="M192" s="3"/>
      <c r="N192" s="4"/>
      <c r="O192" s="3"/>
      <c r="P192" s="4"/>
      <c r="Q192" s="3"/>
      <c r="R192" s="4"/>
      <c r="S192" s="3"/>
      <c r="T192" s="4"/>
      <c r="U192" s="3"/>
      <c r="V192" s="4"/>
      <c r="W192" s="3"/>
      <c r="X192" s="4"/>
      <c r="Y192" s="3"/>
      <c r="Z192" s="4"/>
      <c r="AA192" s="3"/>
      <c r="AB192" s="4"/>
      <c r="AC192" s="3"/>
      <c r="AD192" s="4"/>
      <c r="AE192" s="3"/>
      <c r="AF192" s="4"/>
      <c r="AG192" s="3"/>
      <c r="AH192" s="4"/>
      <c r="AI192" s="3"/>
      <c r="AJ192" s="4"/>
    </row>
    <row r="193">
      <c r="A193" s="3"/>
      <c r="B193" s="4"/>
      <c r="C193" s="3"/>
      <c r="D193" s="4"/>
      <c r="E193" s="3"/>
      <c r="F193" s="4"/>
      <c r="G193" s="3"/>
      <c r="H193" s="4"/>
      <c r="I193" s="3"/>
      <c r="J193" s="4"/>
      <c r="K193" s="3"/>
      <c r="L193" s="4"/>
      <c r="M193" s="3"/>
      <c r="N193" s="4"/>
      <c r="O193" s="3"/>
      <c r="P193" s="4"/>
      <c r="Q193" s="3"/>
      <c r="R193" s="4"/>
      <c r="S193" s="3"/>
      <c r="T193" s="4"/>
      <c r="U193" s="3"/>
      <c r="V193" s="4"/>
      <c r="W193" s="3"/>
      <c r="X193" s="4"/>
      <c r="Y193" s="3"/>
      <c r="Z193" s="4"/>
      <c r="AA193" s="3"/>
      <c r="AB193" s="4"/>
      <c r="AC193" s="3"/>
      <c r="AD193" s="4"/>
      <c r="AE193" s="3"/>
      <c r="AF193" s="4"/>
      <c r="AG193" s="3"/>
      <c r="AH193" s="4"/>
      <c r="AI193" s="3"/>
      <c r="AJ193" s="4"/>
    </row>
    <row r="194">
      <c r="A194" s="3"/>
      <c r="B194" s="4"/>
      <c r="C194" s="3"/>
      <c r="D194" s="4"/>
      <c r="E194" s="3"/>
      <c r="F194" s="4"/>
      <c r="G194" s="3"/>
      <c r="H194" s="4"/>
      <c r="I194" s="3"/>
      <c r="J194" s="4"/>
      <c r="K194" s="3"/>
      <c r="L194" s="4"/>
      <c r="M194" s="3"/>
      <c r="N194" s="4"/>
      <c r="O194" s="3"/>
      <c r="P194" s="4"/>
      <c r="Q194" s="3"/>
      <c r="R194" s="4"/>
      <c r="S194" s="3"/>
      <c r="T194" s="4"/>
      <c r="U194" s="3"/>
      <c r="V194" s="4"/>
      <c r="W194" s="3"/>
      <c r="X194" s="4"/>
      <c r="Y194" s="3"/>
      <c r="Z194" s="4"/>
      <c r="AA194" s="3"/>
      <c r="AB194" s="4"/>
      <c r="AC194" s="3"/>
      <c r="AD194" s="4"/>
      <c r="AE194" s="3"/>
      <c r="AF194" s="4"/>
      <c r="AG194" s="3"/>
      <c r="AH194" s="4"/>
      <c r="AI194" s="3"/>
      <c r="AJ194" s="4"/>
    </row>
    <row r="195">
      <c r="A195" s="3"/>
      <c r="B195" s="4"/>
      <c r="C195" s="3"/>
      <c r="D195" s="4"/>
      <c r="E195" s="3"/>
      <c r="F195" s="4"/>
      <c r="G195" s="3"/>
      <c r="H195" s="4"/>
      <c r="I195" s="3"/>
      <c r="J195" s="4"/>
      <c r="K195" s="3"/>
      <c r="L195" s="4"/>
      <c r="M195" s="3"/>
      <c r="N195" s="4"/>
      <c r="O195" s="3"/>
      <c r="P195" s="4"/>
      <c r="Q195" s="3"/>
      <c r="R195" s="4"/>
      <c r="S195" s="3"/>
      <c r="T195" s="4"/>
      <c r="U195" s="3"/>
      <c r="V195" s="4"/>
      <c r="W195" s="3"/>
      <c r="X195" s="4"/>
      <c r="Y195" s="3"/>
      <c r="Z195" s="4"/>
      <c r="AA195" s="3"/>
      <c r="AB195" s="4"/>
      <c r="AC195" s="3"/>
      <c r="AD195" s="4"/>
      <c r="AE195" s="3"/>
      <c r="AF195" s="4"/>
      <c r="AG195" s="3"/>
      <c r="AH195" s="4"/>
      <c r="AI195" s="3"/>
      <c r="AJ195" s="4"/>
    </row>
    <row r="196">
      <c r="A196" s="3"/>
      <c r="B196" s="4"/>
      <c r="C196" s="3"/>
      <c r="D196" s="4"/>
      <c r="E196" s="3"/>
      <c r="F196" s="4"/>
      <c r="G196" s="3"/>
      <c r="H196" s="4"/>
      <c r="I196" s="3"/>
      <c r="J196" s="4"/>
      <c r="K196" s="3"/>
      <c r="L196" s="4"/>
      <c r="M196" s="3"/>
      <c r="N196" s="4"/>
      <c r="O196" s="3"/>
      <c r="P196" s="4"/>
      <c r="Q196" s="3"/>
      <c r="R196" s="4"/>
      <c r="S196" s="3"/>
      <c r="T196" s="4"/>
      <c r="U196" s="3"/>
      <c r="V196" s="4"/>
      <c r="W196" s="3"/>
      <c r="X196" s="4"/>
      <c r="Y196" s="3"/>
      <c r="Z196" s="4"/>
      <c r="AA196" s="3"/>
      <c r="AB196" s="4"/>
      <c r="AC196" s="3"/>
      <c r="AD196" s="4"/>
      <c r="AE196" s="3"/>
      <c r="AF196" s="4"/>
      <c r="AG196" s="3"/>
      <c r="AH196" s="4"/>
      <c r="AI196" s="3"/>
      <c r="AJ196" s="4"/>
    </row>
    <row r="197">
      <c r="A197" s="3"/>
      <c r="B197" s="4"/>
      <c r="C197" s="3"/>
      <c r="D197" s="4"/>
      <c r="E197" s="3"/>
      <c r="F197" s="4"/>
      <c r="G197" s="3"/>
      <c r="H197" s="4"/>
      <c r="I197" s="3"/>
      <c r="J197" s="4"/>
      <c r="K197" s="3"/>
      <c r="L197" s="4"/>
      <c r="M197" s="3"/>
      <c r="N197" s="4"/>
      <c r="O197" s="3"/>
      <c r="P197" s="4"/>
      <c r="Q197" s="3"/>
      <c r="R197" s="4"/>
      <c r="S197" s="3"/>
      <c r="T197" s="4"/>
      <c r="U197" s="3"/>
      <c r="V197" s="4"/>
      <c r="W197" s="3"/>
      <c r="X197" s="4"/>
      <c r="Y197" s="3"/>
      <c r="Z197" s="4"/>
      <c r="AA197" s="3"/>
      <c r="AB197" s="4"/>
      <c r="AC197" s="3"/>
      <c r="AD197" s="4"/>
      <c r="AE197" s="3"/>
      <c r="AF197" s="4"/>
      <c r="AG197" s="3"/>
      <c r="AH197" s="4"/>
      <c r="AI197" s="3"/>
      <c r="AJ197" s="4"/>
    </row>
    <row r="198">
      <c r="A198" s="3"/>
      <c r="B198" s="4"/>
      <c r="C198" s="3"/>
      <c r="D198" s="4"/>
      <c r="E198" s="3"/>
      <c r="F198" s="4"/>
      <c r="G198" s="3"/>
      <c r="H198" s="4"/>
      <c r="I198" s="3"/>
      <c r="J198" s="4"/>
      <c r="K198" s="3"/>
      <c r="L198" s="4"/>
      <c r="M198" s="3"/>
      <c r="N198" s="4"/>
      <c r="O198" s="3"/>
      <c r="P198" s="4"/>
      <c r="Q198" s="3"/>
      <c r="R198" s="4"/>
      <c r="S198" s="3"/>
      <c r="T198" s="4"/>
      <c r="U198" s="3"/>
      <c r="V198" s="4"/>
      <c r="W198" s="3"/>
      <c r="X198" s="4"/>
      <c r="Y198" s="3"/>
      <c r="Z198" s="4"/>
      <c r="AA198" s="3"/>
      <c r="AB198" s="4"/>
      <c r="AC198" s="3"/>
      <c r="AD198" s="4"/>
      <c r="AE198" s="3"/>
      <c r="AF198" s="4"/>
      <c r="AG198" s="3"/>
      <c r="AH198" s="4"/>
      <c r="AI198" s="3"/>
      <c r="AJ198" s="4"/>
    </row>
    <row r="199">
      <c r="A199" s="3"/>
      <c r="B199" s="4"/>
      <c r="C199" s="3"/>
      <c r="D199" s="4"/>
      <c r="E199" s="3"/>
      <c r="F199" s="4"/>
      <c r="G199" s="3"/>
      <c r="H199" s="4"/>
      <c r="I199" s="3"/>
      <c r="J199" s="4"/>
      <c r="K199" s="3"/>
      <c r="L199" s="4"/>
      <c r="M199" s="3"/>
      <c r="N199" s="4"/>
      <c r="O199" s="3"/>
      <c r="P199" s="4"/>
      <c r="Q199" s="3"/>
      <c r="R199" s="4"/>
      <c r="S199" s="3"/>
      <c r="T199" s="4"/>
      <c r="U199" s="3"/>
      <c r="V199" s="4"/>
      <c r="W199" s="3"/>
      <c r="X199" s="4"/>
      <c r="Y199" s="3"/>
      <c r="Z199" s="4"/>
      <c r="AA199" s="3"/>
      <c r="AB199" s="4"/>
      <c r="AC199" s="3"/>
      <c r="AD199" s="4"/>
      <c r="AE199" s="3"/>
      <c r="AF199" s="4"/>
      <c r="AG199" s="3"/>
      <c r="AH199" s="4"/>
      <c r="AI199" s="3"/>
      <c r="AJ199" s="4"/>
    </row>
    <row r="200">
      <c r="A200" s="3"/>
      <c r="B200" s="4"/>
      <c r="C200" s="3"/>
      <c r="D200" s="4"/>
      <c r="E200" s="3"/>
      <c r="F200" s="4"/>
      <c r="G200" s="3"/>
      <c r="H200" s="4"/>
      <c r="I200" s="3"/>
      <c r="J200" s="4"/>
      <c r="K200" s="3"/>
      <c r="L200" s="4"/>
      <c r="M200" s="3"/>
      <c r="N200" s="4"/>
      <c r="O200" s="3"/>
      <c r="P200" s="4"/>
      <c r="Q200" s="3"/>
      <c r="R200" s="4"/>
      <c r="S200" s="3"/>
      <c r="T200" s="4"/>
      <c r="U200" s="3"/>
      <c r="V200" s="4"/>
      <c r="W200" s="3"/>
      <c r="X200" s="4"/>
      <c r="Y200" s="3"/>
      <c r="Z200" s="4"/>
      <c r="AA200" s="3"/>
      <c r="AB200" s="4"/>
      <c r="AC200" s="3"/>
      <c r="AD200" s="4"/>
      <c r="AE200" s="3"/>
      <c r="AF200" s="4"/>
      <c r="AG200" s="3"/>
      <c r="AH200" s="4"/>
      <c r="AI200" s="3"/>
      <c r="AJ200" s="4"/>
    </row>
    <row r="201">
      <c r="A201" s="3"/>
      <c r="B201" s="4"/>
      <c r="C201" s="3"/>
      <c r="D201" s="4"/>
      <c r="E201" s="3"/>
      <c r="F201" s="4"/>
      <c r="G201" s="3"/>
      <c r="H201" s="4"/>
      <c r="I201" s="3"/>
      <c r="J201" s="4"/>
      <c r="K201" s="3"/>
      <c r="L201" s="4"/>
      <c r="M201" s="3"/>
      <c r="N201" s="4"/>
      <c r="O201" s="3"/>
      <c r="P201" s="4"/>
      <c r="Q201" s="3"/>
      <c r="R201" s="4"/>
      <c r="S201" s="3"/>
      <c r="T201" s="4"/>
      <c r="U201" s="3"/>
      <c r="V201" s="4"/>
      <c r="W201" s="3"/>
      <c r="X201" s="4"/>
      <c r="Y201" s="3"/>
      <c r="Z201" s="4"/>
      <c r="AA201" s="3"/>
      <c r="AB201" s="4"/>
      <c r="AC201" s="3"/>
      <c r="AD201" s="4"/>
      <c r="AE201" s="3"/>
      <c r="AF201" s="4"/>
      <c r="AG201" s="3"/>
      <c r="AH201" s="4"/>
      <c r="AI201" s="3"/>
      <c r="AJ201" s="4"/>
    </row>
    <row r="202">
      <c r="A202" s="3"/>
      <c r="B202" s="4"/>
      <c r="C202" s="3"/>
      <c r="D202" s="4"/>
      <c r="E202" s="3"/>
      <c r="F202" s="4"/>
      <c r="G202" s="3"/>
      <c r="H202" s="4"/>
      <c r="I202" s="3"/>
      <c r="J202" s="4"/>
      <c r="K202" s="3"/>
      <c r="L202" s="4"/>
      <c r="M202" s="3"/>
      <c r="N202" s="4"/>
      <c r="O202" s="3"/>
      <c r="P202" s="4"/>
      <c r="Q202" s="3"/>
      <c r="R202" s="4"/>
      <c r="S202" s="3"/>
      <c r="T202" s="4"/>
      <c r="U202" s="3"/>
      <c r="V202" s="4"/>
      <c r="W202" s="3"/>
      <c r="X202" s="4"/>
      <c r="Y202" s="3"/>
      <c r="Z202" s="4"/>
      <c r="AA202" s="3"/>
      <c r="AB202" s="4"/>
      <c r="AC202" s="3"/>
      <c r="AD202" s="4"/>
      <c r="AE202" s="3"/>
      <c r="AF202" s="4"/>
      <c r="AG202" s="3"/>
      <c r="AH202" s="4"/>
      <c r="AI202" s="3"/>
      <c r="AJ202" s="4"/>
    </row>
    <row r="203">
      <c r="A203" s="3"/>
      <c r="B203" s="4"/>
      <c r="C203" s="3"/>
      <c r="D203" s="4"/>
      <c r="E203" s="3"/>
      <c r="F203" s="4"/>
      <c r="G203" s="3"/>
      <c r="H203" s="4"/>
      <c r="I203" s="3"/>
      <c r="J203" s="4"/>
      <c r="K203" s="3"/>
      <c r="L203" s="4"/>
      <c r="M203" s="3"/>
      <c r="N203" s="4"/>
      <c r="O203" s="3"/>
      <c r="P203" s="4"/>
      <c r="Q203" s="3"/>
      <c r="R203" s="4"/>
      <c r="S203" s="3"/>
      <c r="T203" s="4"/>
      <c r="U203" s="3"/>
      <c r="V203" s="4"/>
      <c r="W203" s="3"/>
      <c r="X203" s="4"/>
      <c r="Y203" s="3"/>
      <c r="Z203" s="4"/>
      <c r="AA203" s="3"/>
      <c r="AB203" s="4"/>
      <c r="AC203" s="3"/>
      <c r="AD203" s="4"/>
      <c r="AE203" s="3"/>
      <c r="AF203" s="4"/>
      <c r="AG203" s="3"/>
      <c r="AH203" s="4"/>
      <c r="AI203" s="3"/>
      <c r="AJ203" s="4"/>
    </row>
    <row r="204">
      <c r="A204" s="3"/>
      <c r="B204" s="4"/>
      <c r="C204" s="3"/>
      <c r="D204" s="4"/>
      <c r="E204" s="3"/>
      <c r="F204" s="4"/>
      <c r="G204" s="3"/>
      <c r="H204" s="4"/>
      <c r="I204" s="3"/>
      <c r="J204" s="4"/>
      <c r="K204" s="3"/>
      <c r="L204" s="4"/>
      <c r="M204" s="3"/>
      <c r="N204" s="4"/>
      <c r="O204" s="3"/>
      <c r="P204" s="4"/>
      <c r="Q204" s="3"/>
      <c r="R204" s="4"/>
      <c r="S204" s="3"/>
      <c r="T204" s="4"/>
      <c r="U204" s="3"/>
      <c r="V204" s="4"/>
      <c r="W204" s="3"/>
      <c r="X204" s="4"/>
      <c r="Y204" s="3"/>
      <c r="Z204" s="4"/>
      <c r="AA204" s="3"/>
      <c r="AB204" s="4"/>
      <c r="AC204" s="3"/>
      <c r="AD204" s="4"/>
      <c r="AE204" s="3"/>
      <c r="AF204" s="4"/>
      <c r="AG204" s="3"/>
      <c r="AH204" s="4"/>
      <c r="AI204" s="3"/>
      <c r="AJ204" s="4"/>
    </row>
    <row r="205">
      <c r="A205" s="3"/>
      <c r="B205" s="4"/>
      <c r="C205" s="3"/>
      <c r="D205" s="4"/>
      <c r="E205" s="3"/>
      <c r="F205" s="4"/>
      <c r="G205" s="3"/>
      <c r="H205" s="4"/>
      <c r="I205" s="3"/>
      <c r="J205" s="4"/>
      <c r="K205" s="3"/>
      <c r="L205" s="4"/>
      <c r="M205" s="3"/>
      <c r="N205" s="4"/>
      <c r="O205" s="3"/>
      <c r="P205" s="4"/>
      <c r="Q205" s="3"/>
      <c r="R205" s="4"/>
      <c r="S205" s="3"/>
      <c r="T205" s="4"/>
      <c r="U205" s="3"/>
      <c r="V205" s="4"/>
      <c r="W205" s="3"/>
      <c r="X205" s="4"/>
      <c r="Y205" s="3"/>
      <c r="Z205" s="4"/>
      <c r="AA205" s="3"/>
      <c r="AB205" s="4"/>
      <c r="AC205" s="3"/>
      <c r="AD205" s="4"/>
      <c r="AE205" s="3"/>
      <c r="AF205" s="4"/>
      <c r="AG205" s="3"/>
      <c r="AH205" s="4"/>
      <c r="AI205" s="3"/>
      <c r="AJ205" s="4"/>
    </row>
    <row r="206">
      <c r="A206" s="3"/>
      <c r="B206" s="4"/>
      <c r="C206" s="3"/>
      <c r="D206" s="4"/>
      <c r="E206" s="3"/>
      <c r="F206" s="4"/>
      <c r="G206" s="3"/>
      <c r="H206" s="4"/>
      <c r="I206" s="3"/>
      <c r="J206" s="4"/>
      <c r="K206" s="3"/>
      <c r="L206" s="4"/>
      <c r="M206" s="3"/>
      <c r="N206" s="4"/>
      <c r="O206" s="3"/>
      <c r="P206" s="4"/>
      <c r="Q206" s="3"/>
      <c r="R206" s="4"/>
      <c r="S206" s="3"/>
      <c r="T206" s="4"/>
      <c r="U206" s="3"/>
      <c r="V206" s="4"/>
      <c r="W206" s="3"/>
      <c r="X206" s="4"/>
      <c r="Y206" s="3"/>
      <c r="Z206" s="4"/>
      <c r="AA206" s="3"/>
      <c r="AB206" s="4"/>
      <c r="AC206" s="3"/>
      <c r="AD206" s="4"/>
      <c r="AE206" s="3"/>
      <c r="AF206" s="4"/>
      <c r="AG206" s="3"/>
      <c r="AH206" s="4"/>
      <c r="AI206" s="3"/>
      <c r="AJ206" s="4"/>
    </row>
    <row r="207">
      <c r="A207" s="3"/>
      <c r="B207" s="4"/>
      <c r="C207" s="3"/>
      <c r="D207" s="4"/>
      <c r="E207" s="3"/>
      <c r="F207" s="4"/>
      <c r="G207" s="3"/>
      <c r="H207" s="4"/>
      <c r="I207" s="3"/>
      <c r="J207" s="4"/>
      <c r="K207" s="3"/>
      <c r="L207" s="4"/>
      <c r="M207" s="3"/>
      <c r="N207" s="4"/>
      <c r="O207" s="3"/>
      <c r="P207" s="4"/>
      <c r="Q207" s="3"/>
      <c r="R207" s="4"/>
      <c r="S207" s="3"/>
      <c r="T207" s="4"/>
      <c r="U207" s="3"/>
      <c r="V207" s="4"/>
      <c r="W207" s="3"/>
      <c r="X207" s="4"/>
      <c r="Y207" s="3"/>
      <c r="Z207" s="4"/>
      <c r="AA207" s="3"/>
      <c r="AB207" s="4"/>
      <c r="AC207" s="3"/>
      <c r="AD207" s="4"/>
      <c r="AE207" s="3"/>
      <c r="AF207" s="4"/>
      <c r="AG207" s="3"/>
      <c r="AH207" s="4"/>
      <c r="AI207" s="3"/>
      <c r="AJ207" s="4"/>
    </row>
    <row r="208">
      <c r="A208" s="3"/>
      <c r="B208" s="4"/>
      <c r="C208" s="3"/>
      <c r="D208" s="4"/>
      <c r="E208" s="3"/>
      <c r="F208" s="4"/>
      <c r="G208" s="3"/>
      <c r="H208" s="4"/>
      <c r="I208" s="3"/>
      <c r="J208" s="4"/>
      <c r="K208" s="3"/>
      <c r="L208" s="4"/>
      <c r="M208" s="3"/>
      <c r="N208" s="4"/>
      <c r="O208" s="3"/>
      <c r="P208" s="4"/>
      <c r="Q208" s="3"/>
      <c r="R208" s="4"/>
      <c r="S208" s="3"/>
      <c r="T208" s="4"/>
      <c r="U208" s="3"/>
      <c r="V208" s="4"/>
      <c r="W208" s="3"/>
      <c r="X208" s="4"/>
      <c r="Y208" s="3"/>
      <c r="Z208" s="4"/>
      <c r="AA208" s="3"/>
      <c r="AB208" s="4"/>
      <c r="AC208" s="3"/>
      <c r="AD208" s="4"/>
      <c r="AE208" s="3"/>
      <c r="AF208" s="4"/>
      <c r="AG208" s="3"/>
      <c r="AH208" s="4"/>
      <c r="AI208" s="3"/>
      <c r="AJ208" s="4"/>
    </row>
    <row r="209">
      <c r="A209" s="3"/>
      <c r="B209" s="4"/>
      <c r="C209" s="3"/>
      <c r="D209" s="4"/>
      <c r="E209" s="3"/>
      <c r="F209" s="4"/>
      <c r="G209" s="3"/>
      <c r="H209" s="4"/>
      <c r="I209" s="3"/>
      <c r="J209" s="4"/>
      <c r="K209" s="3"/>
      <c r="L209" s="4"/>
      <c r="M209" s="3"/>
      <c r="N209" s="4"/>
      <c r="O209" s="3"/>
      <c r="P209" s="4"/>
      <c r="Q209" s="3"/>
      <c r="R209" s="4"/>
      <c r="S209" s="3"/>
      <c r="T209" s="4"/>
      <c r="U209" s="3"/>
      <c r="V209" s="4"/>
      <c r="W209" s="3"/>
      <c r="X209" s="4"/>
      <c r="Y209" s="3"/>
      <c r="Z209" s="4"/>
      <c r="AA209" s="3"/>
      <c r="AB209" s="4"/>
      <c r="AC209" s="3"/>
      <c r="AD209" s="4"/>
      <c r="AE209" s="3"/>
      <c r="AF209" s="4"/>
      <c r="AG209" s="3"/>
      <c r="AH209" s="4"/>
      <c r="AI209" s="3"/>
      <c r="AJ209" s="4"/>
    </row>
    <row r="210">
      <c r="A210" s="3"/>
      <c r="B210" s="4"/>
      <c r="C210" s="3"/>
      <c r="D210" s="4"/>
      <c r="E210" s="3"/>
      <c r="F210" s="4"/>
      <c r="G210" s="3"/>
      <c r="H210" s="4"/>
      <c r="I210" s="3"/>
      <c r="J210" s="4"/>
      <c r="K210" s="3"/>
      <c r="L210" s="4"/>
      <c r="M210" s="3"/>
      <c r="N210" s="4"/>
      <c r="O210" s="3"/>
      <c r="P210" s="4"/>
      <c r="Q210" s="3"/>
      <c r="R210" s="4"/>
      <c r="S210" s="3"/>
      <c r="T210" s="4"/>
      <c r="U210" s="3"/>
      <c r="V210" s="4"/>
      <c r="W210" s="3"/>
      <c r="X210" s="4"/>
      <c r="Y210" s="3"/>
      <c r="Z210" s="4"/>
      <c r="AA210" s="3"/>
      <c r="AB210" s="4"/>
      <c r="AC210" s="3"/>
      <c r="AD210" s="4"/>
      <c r="AE210" s="3"/>
      <c r="AF210" s="4"/>
      <c r="AG210" s="3"/>
      <c r="AH210" s="4"/>
      <c r="AI210" s="3"/>
      <c r="AJ210" s="4"/>
    </row>
    <row r="211">
      <c r="A211" s="3"/>
      <c r="B211" s="4"/>
      <c r="C211" s="3"/>
      <c r="D211" s="4"/>
      <c r="E211" s="3"/>
      <c r="F211" s="4"/>
      <c r="G211" s="3"/>
      <c r="H211" s="4"/>
      <c r="I211" s="3"/>
      <c r="J211" s="4"/>
      <c r="K211" s="3"/>
      <c r="L211" s="4"/>
      <c r="M211" s="3"/>
      <c r="N211" s="4"/>
      <c r="O211" s="3"/>
      <c r="P211" s="4"/>
      <c r="Q211" s="3"/>
      <c r="R211" s="4"/>
      <c r="S211" s="3"/>
      <c r="T211" s="4"/>
      <c r="U211" s="3"/>
      <c r="V211" s="4"/>
      <c r="W211" s="3"/>
      <c r="X211" s="4"/>
      <c r="Y211" s="3"/>
      <c r="Z211" s="4"/>
      <c r="AA211" s="3"/>
      <c r="AB211" s="4"/>
      <c r="AC211" s="3"/>
      <c r="AD211" s="4"/>
      <c r="AE211" s="3"/>
      <c r="AF211" s="4"/>
      <c r="AG211" s="3"/>
      <c r="AH211" s="4"/>
      <c r="AI211" s="3"/>
      <c r="AJ211" s="4"/>
    </row>
    <row r="212">
      <c r="A212" s="3"/>
      <c r="B212" s="4"/>
      <c r="C212" s="3"/>
      <c r="D212" s="4"/>
      <c r="E212" s="3"/>
      <c r="F212" s="4"/>
      <c r="G212" s="3"/>
      <c r="H212" s="4"/>
      <c r="I212" s="3"/>
      <c r="J212" s="4"/>
      <c r="K212" s="3"/>
      <c r="L212" s="4"/>
      <c r="M212" s="3"/>
      <c r="N212" s="4"/>
      <c r="O212" s="3"/>
      <c r="P212" s="4"/>
      <c r="Q212" s="3"/>
      <c r="R212" s="4"/>
      <c r="S212" s="3"/>
      <c r="T212" s="4"/>
      <c r="U212" s="3"/>
      <c r="V212" s="4"/>
      <c r="W212" s="3"/>
      <c r="X212" s="4"/>
      <c r="Y212" s="3"/>
      <c r="Z212" s="4"/>
      <c r="AA212" s="3"/>
      <c r="AB212" s="4"/>
      <c r="AC212" s="3"/>
      <c r="AD212" s="4"/>
      <c r="AE212" s="3"/>
      <c r="AF212" s="4"/>
      <c r="AG212" s="3"/>
      <c r="AH212" s="4"/>
      <c r="AI212" s="3"/>
      <c r="AJ212" s="4"/>
    </row>
    <row r="213">
      <c r="A213" s="3"/>
      <c r="B213" s="4"/>
      <c r="C213" s="3"/>
      <c r="D213" s="4"/>
      <c r="E213" s="3"/>
      <c r="F213" s="4"/>
      <c r="G213" s="3"/>
      <c r="H213" s="4"/>
      <c r="I213" s="3"/>
      <c r="J213" s="4"/>
      <c r="K213" s="3"/>
      <c r="L213" s="4"/>
      <c r="M213" s="3"/>
      <c r="N213" s="4"/>
      <c r="O213" s="3"/>
      <c r="P213" s="4"/>
      <c r="Q213" s="3"/>
      <c r="R213" s="4"/>
      <c r="S213" s="3"/>
      <c r="T213" s="4"/>
      <c r="U213" s="3"/>
      <c r="V213" s="4"/>
      <c r="W213" s="3"/>
      <c r="X213" s="4"/>
      <c r="Y213" s="3"/>
      <c r="Z213" s="4"/>
      <c r="AA213" s="3"/>
      <c r="AB213" s="4"/>
      <c r="AC213" s="3"/>
      <c r="AD213" s="4"/>
      <c r="AE213" s="3"/>
      <c r="AF213" s="4"/>
      <c r="AG213" s="3"/>
      <c r="AH213" s="4"/>
      <c r="AI213" s="3"/>
      <c r="AJ213" s="4"/>
    </row>
    <row r="214">
      <c r="A214" s="3"/>
      <c r="B214" s="4"/>
      <c r="C214" s="3"/>
      <c r="D214" s="4"/>
      <c r="E214" s="3"/>
      <c r="F214" s="4"/>
      <c r="G214" s="3"/>
      <c r="H214" s="4"/>
      <c r="I214" s="3"/>
      <c r="J214" s="4"/>
      <c r="K214" s="3"/>
      <c r="L214" s="4"/>
      <c r="M214" s="3"/>
      <c r="N214" s="4"/>
      <c r="O214" s="3"/>
      <c r="P214" s="4"/>
      <c r="Q214" s="3"/>
      <c r="R214" s="4"/>
      <c r="S214" s="3"/>
      <c r="T214" s="4"/>
      <c r="U214" s="3"/>
      <c r="V214" s="4"/>
      <c r="W214" s="3"/>
      <c r="X214" s="4"/>
      <c r="Y214" s="3"/>
      <c r="Z214" s="4"/>
      <c r="AA214" s="3"/>
      <c r="AB214" s="4"/>
      <c r="AC214" s="3"/>
      <c r="AD214" s="4"/>
      <c r="AE214" s="3"/>
      <c r="AF214" s="4"/>
      <c r="AG214" s="3"/>
      <c r="AH214" s="4"/>
      <c r="AI214" s="3"/>
      <c r="AJ214" s="4"/>
    </row>
    <row r="215">
      <c r="A215" s="3"/>
      <c r="B215" s="4"/>
      <c r="C215" s="3"/>
      <c r="D215" s="4"/>
      <c r="E215" s="3"/>
      <c r="F215" s="4"/>
      <c r="G215" s="3"/>
      <c r="H215" s="4"/>
      <c r="I215" s="3"/>
      <c r="J215" s="4"/>
      <c r="K215" s="3"/>
      <c r="L215" s="4"/>
      <c r="M215" s="3"/>
      <c r="N215" s="4"/>
      <c r="O215" s="3"/>
      <c r="P215" s="4"/>
      <c r="Q215" s="3"/>
      <c r="R215" s="4"/>
      <c r="S215" s="3"/>
      <c r="T215" s="4"/>
      <c r="U215" s="3"/>
      <c r="V215" s="4"/>
      <c r="W215" s="3"/>
      <c r="X215" s="4"/>
      <c r="Y215" s="3"/>
      <c r="Z215" s="4"/>
      <c r="AA215" s="3"/>
      <c r="AB215" s="4"/>
      <c r="AC215" s="3"/>
      <c r="AD215" s="4"/>
      <c r="AE215" s="3"/>
      <c r="AF215" s="4"/>
      <c r="AG215" s="3"/>
      <c r="AH215" s="4"/>
      <c r="AI215" s="3"/>
      <c r="AJ215" s="4"/>
    </row>
    <row r="216">
      <c r="A216" s="3"/>
      <c r="B216" s="4"/>
      <c r="C216" s="3"/>
      <c r="D216" s="4"/>
      <c r="E216" s="3"/>
      <c r="F216" s="4"/>
      <c r="G216" s="3"/>
      <c r="H216" s="4"/>
      <c r="I216" s="3"/>
      <c r="J216" s="4"/>
      <c r="K216" s="3"/>
      <c r="L216" s="4"/>
      <c r="M216" s="3"/>
      <c r="N216" s="4"/>
      <c r="O216" s="3"/>
      <c r="P216" s="4"/>
      <c r="Q216" s="3"/>
      <c r="R216" s="4"/>
      <c r="S216" s="3"/>
      <c r="T216" s="4"/>
      <c r="U216" s="3"/>
      <c r="V216" s="4"/>
      <c r="W216" s="3"/>
      <c r="X216" s="4"/>
      <c r="Y216" s="3"/>
      <c r="Z216" s="4"/>
      <c r="AA216" s="3"/>
      <c r="AB216" s="4"/>
      <c r="AC216" s="3"/>
      <c r="AD216" s="4"/>
      <c r="AE216" s="3"/>
      <c r="AF216" s="4"/>
      <c r="AG216" s="3"/>
      <c r="AH216" s="4"/>
      <c r="AI216" s="3"/>
      <c r="AJ216" s="4"/>
    </row>
    <row r="217">
      <c r="A217" s="3"/>
      <c r="B217" s="4"/>
      <c r="C217" s="3"/>
      <c r="D217" s="4"/>
      <c r="E217" s="3"/>
      <c r="F217" s="4"/>
      <c r="G217" s="3"/>
      <c r="H217" s="4"/>
      <c r="I217" s="3"/>
      <c r="J217" s="4"/>
      <c r="K217" s="3"/>
      <c r="L217" s="4"/>
      <c r="M217" s="3"/>
      <c r="N217" s="4"/>
      <c r="O217" s="3"/>
      <c r="P217" s="4"/>
      <c r="Q217" s="3"/>
      <c r="R217" s="4"/>
      <c r="S217" s="3"/>
      <c r="T217" s="4"/>
      <c r="U217" s="3"/>
      <c r="V217" s="4"/>
      <c r="W217" s="3"/>
      <c r="X217" s="4"/>
      <c r="Y217" s="3"/>
      <c r="Z217" s="4"/>
      <c r="AA217" s="3"/>
      <c r="AB217" s="4"/>
      <c r="AC217" s="3"/>
      <c r="AD217" s="4"/>
      <c r="AE217" s="3"/>
      <c r="AF217" s="4"/>
      <c r="AG217" s="3"/>
      <c r="AH217" s="4"/>
      <c r="AI217" s="3"/>
      <c r="AJ217" s="4"/>
    </row>
    <row r="218">
      <c r="A218" s="3"/>
      <c r="B218" s="4"/>
      <c r="C218" s="3"/>
      <c r="D218" s="4"/>
      <c r="E218" s="3"/>
      <c r="F218" s="4"/>
      <c r="G218" s="3"/>
      <c r="H218" s="4"/>
      <c r="I218" s="3"/>
      <c r="J218" s="4"/>
      <c r="K218" s="3"/>
      <c r="L218" s="4"/>
      <c r="M218" s="3"/>
      <c r="N218" s="4"/>
      <c r="O218" s="3"/>
      <c r="P218" s="4"/>
      <c r="Q218" s="3"/>
      <c r="R218" s="4"/>
      <c r="S218" s="3"/>
      <c r="T218" s="4"/>
      <c r="U218" s="3"/>
      <c r="V218" s="4"/>
      <c r="W218" s="3"/>
      <c r="X218" s="4"/>
      <c r="Y218" s="3"/>
      <c r="Z218" s="4"/>
      <c r="AA218" s="3"/>
      <c r="AB218" s="4"/>
      <c r="AC218" s="3"/>
      <c r="AD218" s="4"/>
      <c r="AE218" s="3"/>
      <c r="AF218" s="4"/>
      <c r="AG218" s="3"/>
      <c r="AH218" s="4"/>
      <c r="AI218" s="3"/>
      <c r="AJ218" s="4"/>
    </row>
    <row r="219">
      <c r="A219" s="3"/>
      <c r="B219" s="4"/>
      <c r="C219" s="3"/>
      <c r="D219" s="4"/>
      <c r="E219" s="3"/>
      <c r="F219" s="4"/>
      <c r="G219" s="3"/>
      <c r="H219" s="4"/>
      <c r="I219" s="3"/>
      <c r="J219" s="4"/>
      <c r="K219" s="3"/>
      <c r="L219" s="4"/>
      <c r="M219" s="3"/>
      <c r="N219" s="4"/>
      <c r="O219" s="3"/>
      <c r="P219" s="4"/>
      <c r="Q219" s="3"/>
      <c r="R219" s="4"/>
      <c r="S219" s="3"/>
      <c r="T219" s="4"/>
      <c r="U219" s="3"/>
      <c r="V219" s="4"/>
      <c r="W219" s="3"/>
      <c r="X219" s="4"/>
      <c r="Y219" s="3"/>
      <c r="Z219" s="4"/>
      <c r="AA219" s="3"/>
      <c r="AB219" s="4"/>
      <c r="AC219" s="3"/>
      <c r="AD219" s="4"/>
      <c r="AE219" s="3"/>
      <c r="AF219" s="4"/>
      <c r="AG219" s="3"/>
      <c r="AH219" s="4"/>
      <c r="AI219" s="3"/>
      <c r="AJ219" s="4"/>
    </row>
    <row r="220">
      <c r="A220" s="3"/>
      <c r="B220" s="4"/>
      <c r="C220" s="3"/>
      <c r="D220" s="4"/>
      <c r="E220" s="3"/>
      <c r="F220" s="4"/>
      <c r="G220" s="3"/>
      <c r="H220" s="4"/>
      <c r="I220" s="3"/>
      <c r="J220" s="4"/>
      <c r="K220" s="3"/>
      <c r="L220" s="4"/>
      <c r="M220" s="3"/>
      <c r="N220" s="4"/>
      <c r="O220" s="3"/>
      <c r="P220" s="4"/>
      <c r="Q220" s="3"/>
      <c r="R220" s="4"/>
      <c r="S220" s="3"/>
      <c r="T220" s="4"/>
      <c r="U220" s="3"/>
      <c r="V220" s="4"/>
      <c r="W220" s="3"/>
      <c r="X220" s="4"/>
      <c r="Y220" s="3"/>
      <c r="Z220" s="4"/>
      <c r="AA220" s="3"/>
      <c r="AB220" s="4"/>
      <c r="AC220" s="3"/>
      <c r="AD220" s="4"/>
      <c r="AE220" s="3"/>
      <c r="AF220" s="4"/>
      <c r="AG220" s="3"/>
      <c r="AH220" s="4"/>
      <c r="AI220" s="3"/>
      <c r="AJ220" s="4"/>
    </row>
    <row r="221">
      <c r="A221" s="3"/>
      <c r="B221" s="4"/>
      <c r="C221" s="3"/>
      <c r="D221" s="4"/>
      <c r="E221" s="3"/>
      <c r="F221" s="4"/>
      <c r="G221" s="3"/>
      <c r="H221" s="4"/>
      <c r="I221" s="3"/>
      <c r="J221" s="4"/>
      <c r="K221" s="3"/>
      <c r="L221" s="4"/>
      <c r="M221" s="3"/>
      <c r="N221" s="4"/>
      <c r="O221" s="3"/>
      <c r="P221" s="4"/>
      <c r="Q221" s="3"/>
      <c r="R221" s="4"/>
      <c r="S221" s="3"/>
      <c r="T221" s="4"/>
      <c r="U221" s="3"/>
      <c r="V221" s="4"/>
      <c r="W221" s="3"/>
      <c r="X221" s="4"/>
      <c r="Y221" s="3"/>
      <c r="Z221" s="4"/>
      <c r="AA221" s="3"/>
      <c r="AB221" s="4"/>
      <c r="AC221" s="3"/>
      <c r="AD221" s="4"/>
      <c r="AE221" s="3"/>
      <c r="AF221" s="4"/>
      <c r="AG221" s="3"/>
      <c r="AH221" s="4"/>
      <c r="AI221" s="3"/>
      <c r="AJ221" s="4"/>
    </row>
    <row r="222">
      <c r="A222" s="3"/>
      <c r="B222" s="4"/>
      <c r="C222" s="3"/>
      <c r="D222" s="4"/>
      <c r="E222" s="3"/>
      <c r="F222" s="4"/>
      <c r="G222" s="3"/>
      <c r="H222" s="4"/>
      <c r="I222" s="3"/>
      <c r="J222" s="4"/>
      <c r="K222" s="3"/>
      <c r="L222" s="4"/>
      <c r="M222" s="3"/>
      <c r="N222" s="4"/>
      <c r="O222" s="3"/>
      <c r="P222" s="4"/>
      <c r="Q222" s="3"/>
      <c r="R222" s="4"/>
      <c r="S222" s="3"/>
      <c r="T222" s="4"/>
      <c r="U222" s="3"/>
      <c r="V222" s="4"/>
      <c r="W222" s="3"/>
      <c r="X222" s="4"/>
      <c r="Y222" s="3"/>
      <c r="Z222" s="4"/>
      <c r="AA222" s="3"/>
      <c r="AB222" s="4"/>
      <c r="AC222" s="3"/>
      <c r="AD222" s="4"/>
      <c r="AE222" s="3"/>
      <c r="AF222" s="4"/>
      <c r="AG222" s="3"/>
      <c r="AH222" s="4"/>
      <c r="AI222" s="3"/>
      <c r="AJ222" s="4"/>
    </row>
    <row r="223">
      <c r="A223" s="3"/>
      <c r="B223" s="4"/>
      <c r="C223" s="3"/>
      <c r="D223" s="4"/>
      <c r="E223" s="3"/>
      <c r="F223" s="4"/>
      <c r="G223" s="3"/>
      <c r="H223" s="4"/>
      <c r="I223" s="3"/>
      <c r="J223" s="4"/>
      <c r="K223" s="3"/>
      <c r="L223" s="4"/>
      <c r="M223" s="3"/>
      <c r="N223" s="4"/>
      <c r="O223" s="3"/>
      <c r="P223" s="4"/>
      <c r="Q223" s="3"/>
      <c r="R223" s="4"/>
      <c r="S223" s="3"/>
      <c r="T223" s="4"/>
      <c r="U223" s="3"/>
      <c r="V223" s="4"/>
      <c r="W223" s="3"/>
      <c r="X223" s="4"/>
      <c r="Y223" s="3"/>
      <c r="Z223" s="4"/>
      <c r="AA223" s="3"/>
      <c r="AB223" s="4"/>
      <c r="AC223" s="3"/>
      <c r="AD223" s="4"/>
      <c r="AE223" s="3"/>
      <c r="AF223" s="4"/>
      <c r="AG223" s="3"/>
      <c r="AH223" s="4"/>
      <c r="AI223" s="3"/>
      <c r="AJ223" s="4"/>
    </row>
    <row r="224">
      <c r="A224" s="3"/>
      <c r="B224" s="4"/>
      <c r="C224" s="3"/>
      <c r="D224" s="4"/>
      <c r="E224" s="3"/>
      <c r="F224" s="4"/>
      <c r="G224" s="3"/>
      <c r="H224" s="4"/>
      <c r="I224" s="3"/>
      <c r="J224" s="4"/>
      <c r="K224" s="3"/>
      <c r="L224" s="4"/>
      <c r="M224" s="3"/>
      <c r="N224" s="4"/>
      <c r="O224" s="3"/>
      <c r="P224" s="4"/>
      <c r="Q224" s="3"/>
      <c r="R224" s="4"/>
      <c r="S224" s="3"/>
      <c r="T224" s="4"/>
      <c r="U224" s="3"/>
      <c r="V224" s="4"/>
      <c r="W224" s="3"/>
      <c r="X224" s="4"/>
      <c r="Y224" s="3"/>
      <c r="Z224" s="4"/>
      <c r="AA224" s="3"/>
      <c r="AB224" s="4"/>
      <c r="AC224" s="3"/>
      <c r="AD224" s="4"/>
      <c r="AE224" s="3"/>
      <c r="AF224" s="4"/>
      <c r="AG224" s="3"/>
      <c r="AH224" s="4"/>
      <c r="AI224" s="3"/>
      <c r="AJ224" s="4"/>
    </row>
    <row r="225">
      <c r="A225" s="3"/>
      <c r="B225" s="4"/>
      <c r="C225" s="3"/>
      <c r="D225" s="4"/>
      <c r="E225" s="3"/>
      <c r="F225" s="4"/>
      <c r="G225" s="3"/>
      <c r="H225" s="4"/>
      <c r="I225" s="3"/>
      <c r="J225" s="4"/>
      <c r="K225" s="3"/>
      <c r="L225" s="4"/>
      <c r="M225" s="3"/>
      <c r="N225" s="4"/>
      <c r="O225" s="3"/>
      <c r="P225" s="4"/>
      <c r="Q225" s="3"/>
      <c r="R225" s="4"/>
      <c r="S225" s="3"/>
      <c r="T225" s="4"/>
      <c r="U225" s="3"/>
      <c r="V225" s="4"/>
      <c r="W225" s="3"/>
      <c r="X225" s="4"/>
      <c r="Y225" s="3"/>
      <c r="Z225" s="4"/>
      <c r="AA225" s="3"/>
      <c r="AB225" s="4"/>
      <c r="AC225" s="3"/>
      <c r="AD225" s="4"/>
      <c r="AE225" s="3"/>
      <c r="AF225" s="4"/>
      <c r="AG225" s="3"/>
      <c r="AH225" s="4"/>
      <c r="AI225" s="3"/>
      <c r="AJ225" s="4"/>
    </row>
    <row r="226">
      <c r="A226" s="3"/>
      <c r="B226" s="4"/>
      <c r="C226" s="3"/>
      <c r="D226" s="4"/>
      <c r="E226" s="3"/>
      <c r="F226" s="4"/>
      <c r="G226" s="3"/>
      <c r="H226" s="4"/>
      <c r="I226" s="3"/>
      <c r="J226" s="4"/>
      <c r="K226" s="3"/>
      <c r="L226" s="4"/>
      <c r="M226" s="3"/>
      <c r="N226" s="4"/>
      <c r="O226" s="3"/>
      <c r="P226" s="4"/>
      <c r="Q226" s="3"/>
      <c r="R226" s="4"/>
      <c r="S226" s="3"/>
      <c r="T226" s="4"/>
      <c r="U226" s="3"/>
      <c r="V226" s="4"/>
      <c r="W226" s="3"/>
      <c r="X226" s="4"/>
      <c r="Y226" s="3"/>
      <c r="Z226" s="4"/>
      <c r="AA226" s="3"/>
      <c r="AB226" s="4"/>
      <c r="AC226" s="3"/>
      <c r="AD226" s="4"/>
      <c r="AE226" s="3"/>
      <c r="AF226" s="4"/>
      <c r="AG226" s="3"/>
      <c r="AH226" s="4"/>
      <c r="AI226" s="3"/>
      <c r="AJ226" s="4"/>
    </row>
    <row r="227">
      <c r="A227" s="3"/>
      <c r="B227" s="4"/>
      <c r="C227" s="3"/>
      <c r="D227" s="4"/>
      <c r="E227" s="3"/>
      <c r="F227" s="4"/>
      <c r="G227" s="3"/>
      <c r="H227" s="4"/>
      <c r="I227" s="3"/>
      <c r="J227" s="4"/>
      <c r="K227" s="3"/>
      <c r="L227" s="4"/>
      <c r="M227" s="3"/>
      <c r="N227" s="4"/>
      <c r="O227" s="3"/>
      <c r="P227" s="4"/>
      <c r="Q227" s="3"/>
      <c r="R227" s="4"/>
      <c r="S227" s="3"/>
      <c r="T227" s="4"/>
      <c r="U227" s="3"/>
      <c r="V227" s="4"/>
      <c r="W227" s="3"/>
      <c r="X227" s="4"/>
      <c r="Y227" s="3"/>
      <c r="Z227" s="4"/>
      <c r="AA227" s="3"/>
      <c r="AB227" s="4"/>
      <c r="AC227" s="3"/>
      <c r="AD227" s="4"/>
      <c r="AE227" s="3"/>
      <c r="AF227" s="4"/>
      <c r="AG227" s="3"/>
      <c r="AH227" s="4"/>
      <c r="AI227" s="3"/>
      <c r="AJ227" s="4"/>
    </row>
    <row r="228">
      <c r="A228" s="3"/>
      <c r="B228" s="4"/>
      <c r="C228" s="3"/>
      <c r="D228" s="4"/>
      <c r="E228" s="3"/>
      <c r="F228" s="4"/>
      <c r="G228" s="3"/>
      <c r="H228" s="4"/>
      <c r="I228" s="3"/>
      <c r="J228" s="4"/>
      <c r="K228" s="3"/>
      <c r="L228" s="4"/>
      <c r="M228" s="3"/>
      <c r="N228" s="4"/>
      <c r="O228" s="3"/>
      <c r="P228" s="4"/>
      <c r="Q228" s="3"/>
      <c r="R228" s="4"/>
      <c r="S228" s="3"/>
      <c r="T228" s="4"/>
      <c r="U228" s="3"/>
      <c r="V228" s="4"/>
      <c r="W228" s="3"/>
      <c r="X228" s="4"/>
      <c r="Y228" s="3"/>
      <c r="Z228" s="4"/>
      <c r="AA228" s="3"/>
      <c r="AB228" s="4"/>
      <c r="AC228" s="3"/>
      <c r="AD228" s="4"/>
      <c r="AE228" s="3"/>
      <c r="AF228" s="4"/>
      <c r="AG228" s="3"/>
      <c r="AH228" s="4"/>
      <c r="AI228" s="3"/>
      <c r="AJ228" s="4"/>
    </row>
    <row r="229">
      <c r="A229" s="3"/>
      <c r="B229" s="4"/>
      <c r="C229" s="3"/>
      <c r="D229" s="4"/>
      <c r="E229" s="3"/>
      <c r="F229" s="4"/>
      <c r="G229" s="3"/>
      <c r="H229" s="4"/>
      <c r="I229" s="3"/>
      <c r="J229" s="4"/>
      <c r="K229" s="3"/>
      <c r="L229" s="4"/>
      <c r="M229" s="3"/>
      <c r="N229" s="4"/>
      <c r="O229" s="3"/>
      <c r="P229" s="4"/>
      <c r="Q229" s="3"/>
      <c r="R229" s="4"/>
      <c r="S229" s="3"/>
      <c r="T229" s="4"/>
      <c r="U229" s="3"/>
      <c r="V229" s="4"/>
      <c r="W229" s="3"/>
      <c r="X229" s="4"/>
      <c r="Y229" s="3"/>
      <c r="Z229" s="4"/>
      <c r="AA229" s="3"/>
      <c r="AB229" s="4"/>
      <c r="AC229" s="3"/>
      <c r="AD229" s="4"/>
      <c r="AE229" s="3"/>
      <c r="AF229" s="4"/>
      <c r="AG229" s="3"/>
      <c r="AH229" s="4"/>
      <c r="AI229" s="3"/>
      <c r="AJ229" s="4"/>
    </row>
    <row r="230">
      <c r="A230" s="3"/>
      <c r="B230" s="4"/>
      <c r="C230" s="3"/>
      <c r="D230" s="4"/>
      <c r="E230" s="3"/>
      <c r="F230" s="4"/>
      <c r="G230" s="3"/>
      <c r="H230" s="4"/>
      <c r="I230" s="3"/>
      <c r="J230" s="4"/>
      <c r="K230" s="3"/>
      <c r="L230" s="4"/>
      <c r="M230" s="3"/>
      <c r="N230" s="4"/>
      <c r="O230" s="3"/>
      <c r="P230" s="4"/>
      <c r="Q230" s="3"/>
      <c r="R230" s="4"/>
      <c r="S230" s="3"/>
      <c r="T230" s="4"/>
      <c r="U230" s="3"/>
      <c r="V230" s="4"/>
      <c r="W230" s="3"/>
      <c r="X230" s="4"/>
      <c r="Y230" s="3"/>
      <c r="Z230" s="4"/>
      <c r="AA230" s="3"/>
      <c r="AB230" s="4"/>
      <c r="AC230" s="3"/>
      <c r="AD230" s="4"/>
      <c r="AE230" s="3"/>
      <c r="AF230" s="4"/>
      <c r="AG230" s="3"/>
      <c r="AH230" s="4"/>
      <c r="AI230" s="3"/>
      <c r="AJ230" s="4"/>
    </row>
    <row r="231">
      <c r="A231" s="3"/>
      <c r="B231" s="4"/>
      <c r="C231" s="3"/>
      <c r="D231" s="4"/>
      <c r="E231" s="3"/>
      <c r="F231" s="4"/>
      <c r="G231" s="3"/>
      <c r="H231" s="4"/>
      <c r="I231" s="3"/>
      <c r="J231" s="4"/>
      <c r="K231" s="3"/>
      <c r="L231" s="4"/>
      <c r="M231" s="3"/>
      <c r="N231" s="4"/>
      <c r="O231" s="3"/>
      <c r="P231" s="4"/>
      <c r="Q231" s="3"/>
      <c r="R231" s="4"/>
      <c r="S231" s="3"/>
      <c r="T231" s="4"/>
      <c r="U231" s="3"/>
      <c r="V231" s="4"/>
      <c r="W231" s="3"/>
      <c r="X231" s="4"/>
      <c r="Y231" s="3"/>
      <c r="Z231" s="4"/>
      <c r="AA231" s="3"/>
      <c r="AB231" s="4"/>
      <c r="AC231" s="3"/>
      <c r="AD231" s="4"/>
      <c r="AE231" s="3"/>
      <c r="AF231" s="4"/>
      <c r="AG231" s="3"/>
      <c r="AH231" s="4"/>
      <c r="AI231" s="3"/>
      <c r="AJ231" s="4"/>
    </row>
    <row r="232">
      <c r="A232" s="3"/>
      <c r="B232" s="4"/>
      <c r="C232" s="3"/>
      <c r="D232" s="4"/>
      <c r="E232" s="3"/>
      <c r="F232" s="4"/>
      <c r="G232" s="3"/>
      <c r="H232" s="4"/>
      <c r="I232" s="3"/>
      <c r="J232" s="4"/>
      <c r="K232" s="3"/>
      <c r="L232" s="4"/>
      <c r="M232" s="3"/>
      <c r="N232" s="4"/>
      <c r="O232" s="3"/>
      <c r="P232" s="4"/>
      <c r="Q232" s="3"/>
      <c r="R232" s="4"/>
      <c r="S232" s="3"/>
      <c r="T232" s="4"/>
      <c r="U232" s="3"/>
      <c r="V232" s="4"/>
      <c r="W232" s="3"/>
      <c r="X232" s="4"/>
      <c r="Y232" s="3"/>
      <c r="Z232" s="4"/>
      <c r="AA232" s="3"/>
      <c r="AB232" s="4"/>
      <c r="AC232" s="3"/>
      <c r="AD232" s="4"/>
      <c r="AE232" s="3"/>
      <c r="AF232" s="4"/>
      <c r="AG232" s="3"/>
      <c r="AH232" s="4"/>
      <c r="AI232" s="3"/>
      <c r="AJ232" s="4"/>
    </row>
    <row r="233">
      <c r="A233" s="3"/>
      <c r="B233" s="4"/>
      <c r="C233" s="3"/>
      <c r="D233" s="4"/>
      <c r="E233" s="3"/>
      <c r="F233" s="4"/>
      <c r="G233" s="3"/>
      <c r="H233" s="4"/>
      <c r="I233" s="3"/>
      <c r="J233" s="4"/>
      <c r="K233" s="3"/>
      <c r="L233" s="4"/>
      <c r="M233" s="3"/>
      <c r="N233" s="4"/>
      <c r="O233" s="3"/>
      <c r="P233" s="4"/>
      <c r="Q233" s="3"/>
      <c r="R233" s="4"/>
      <c r="S233" s="3"/>
      <c r="T233" s="4"/>
      <c r="U233" s="3"/>
      <c r="V233" s="4"/>
      <c r="W233" s="3"/>
      <c r="X233" s="4"/>
      <c r="Y233" s="3"/>
      <c r="Z233" s="4"/>
      <c r="AA233" s="3"/>
      <c r="AB233" s="4"/>
      <c r="AC233" s="3"/>
      <c r="AD233" s="4"/>
      <c r="AE233" s="3"/>
      <c r="AF233" s="4"/>
      <c r="AG233" s="3"/>
      <c r="AH233" s="4"/>
      <c r="AI233" s="3"/>
      <c r="AJ233" s="4"/>
    </row>
    <row r="234">
      <c r="A234" s="3"/>
      <c r="B234" s="4"/>
      <c r="C234" s="3"/>
      <c r="D234" s="4"/>
      <c r="E234" s="3"/>
      <c r="F234" s="4"/>
      <c r="G234" s="3"/>
      <c r="H234" s="4"/>
      <c r="I234" s="3"/>
      <c r="J234" s="4"/>
      <c r="K234" s="3"/>
      <c r="L234" s="4"/>
      <c r="M234" s="3"/>
      <c r="N234" s="4"/>
      <c r="O234" s="3"/>
      <c r="P234" s="4"/>
      <c r="Q234" s="3"/>
      <c r="R234" s="4"/>
      <c r="S234" s="3"/>
      <c r="T234" s="4"/>
      <c r="U234" s="3"/>
      <c r="V234" s="4"/>
      <c r="W234" s="3"/>
      <c r="X234" s="4"/>
      <c r="Y234" s="3"/>
      <c r="Z234" s="4"/>
      <c r="AA234" s="3"/>
      <c r="AB234" s="4"/>
      <c r="AC234" s="3"/>
      <c r="AD234" s="4"/>
      <c r="AE234" s="3"/>
      <c r="AF234" s="4"/>
      <c r="AG234" s="3"/>
      <c r="AH234" s="4"/>
      <c r="AI234" s="3"/>
      <c r="AJ234" s="4"/>
    </row>
    <row r="235">
      <c r="A235" s="3"/>
      <c r="B235" s="4"/>
      <c r="C235" s="3"/>
      <c r="D235" s="4"/>
      <c r="E235" s="3"/>
      <c r="F235" s="4"/>
      <c r="G235" s="3"/>
      <c r="H235" s="4"/>
      <c r="I235" s="3"/>
      <c r="J235" s="4"/>
      <c r="K235" s="3"/>
      <c r="L235" s="4"/>
      <c r="M235" s="3"/>
      <c r="N235" s="4"/>
      <c r="O235" s="3"/>
      <c r="P235" s="4"/>
      <c r="Q235" s="3"/>
      <c r="R235" s="4"/>
      <c r="S235" s="3"/>
      <c r="T235" s="4"/>
      <c r="U235" s="3"/>
      <c r="V235" s="4"/>
      <c r="W235" s="3"/>
      <c r="X235" s="4"/>
      <c r="Y235" s="3"/>
      <c r="Z235" s="4"/>
      <c r="AA235" s="3"/>
      <c r="AB235" s="4"/>
      <c r="AC235" s="3"/>
      <c r="AD235" s="4"/>
      <c r="AE235" s="3"/>
      <c r="AF235" s="4"/>
      <c r="AG235" s="3"/>
      <c r="AH235" s="4"/>
      <c r="AI235" s="3"/>
      <c r="AJ235" s="4"/>
    </row>
    <row r="236">
      <c r="A236" s="3"/>
      <c r="B236" s="4"/>
      <c r="C236" s="3"/>
      <c r="D236" s="4"/>
      <c r="E236" s="3"/>
      <c r="F236" s="4"/>
      <c r="G236" s="3"/>
      <c r="H236" s="4"/>
      <c r="I236" s="3"/>
      <c r="J236" s="4"/>
      <c r="K236" s="3"/>
      <c r="L236" s="4"/>
      <c r="M236" s="3"/>
      <c r="N236" s="4"/>
      <c r="O236" s="3"/>
      <c r="P236" s="4"/>
      <c r="Q236" s="3"/>
      <c r="R236" s="4"/>
      <c r="S236" s="3"/>
      <c r="T236" s="4"/>
      <c r="U236" s="3"/>
      <c r="V236" s="4"/>
      <c r="W236" s="3"/>
      <c r="X236" s="4"/>
      <c r="Y236" s="3"/>
      <c r="Z236" s="4"/>
      <c r="AA236" s="3"/>
      <c r="AB236" s="4"/>
      <c r="AC236" s="3"/>
      <c r="AD236" s="4"/>
      <c r="AE236" s="3"/>
      <c r="AF236" s="4"/>
      <c r="AG236" s="3"/>
      <c r="AH236" s="4"/>
      <c r="AI236" s="3"/>
      <c r="AJ236" s="4"/>
    </row>
    <row r="237">
      <c r="A237" s="3"/>
      <c r="B237" s="4"/>
      <c r="C237" s="3"/>
      <c r="D237" s="4"/>
      <c r="E237" s="3"/>
      <c r="F237" s="4"/>
      <c r="G237" s="3"/>
      <c r="H237" s="4"/>
      <c r="I237" s="3"/>
      <c r="J237" s="4"/>
      <c r="K237" s="3"/>
      <c r="L237" s="4"/>
      <c r="M237" s="3"/>
      <c r="N237" s="4"/>
      <c r="O237" s="3"/>
      <c r="P237" s="4"/>
      <c r="Q237" s="3"/>
      <c r="R237" s="4"/>
      <c r="S237" s="3"/>
      <c r="T237" s="4"/>
      <c r="U237" s="3"/>
      <c r="V237" s="4"/>
      <c r="W237" s="3"/>
      <c r="X237" s="4"/>
      <c r="Y237" s="3"/>
      <c r="Z237" s="4"/>
      <c r="AA237" s="3"/>
      <c r="AB237" s="4"/>
      <c r="AC237" s="3"/>
      <c r="AD237" s="4"/>
      <c r="AE237" s="3"/>
      <c r="AF237" s="4"/>
      <c r="AG237" s="3"/>
      <c r="AH237" s="4"/>
      <c r="AI237" s="3"/>
      <c r="AJ237" s="4"/>
    </row>
    <row r="238">
      <c r="A238" s="3"/>
      <c r="B238" s="4"/>
      <c r="C238" s="3"/>
      <c r="D238" s="4"/>
      <c r="E238" s="3"/>
      <c r="F238" s="4"/>
      <c r="G238" s="3"/>
      <c r="H238" s="4"/>
      <c r="I238" s="3"/>
      <c r="J238" s="4"/>
      <c r="K238" s="3"/>
      <c r="L238" s="4"/>
      <c r="M238" s="3"/>
      <c r="N238" s="4"/>
      <c r="O238" s="3"/>
      <c r="P238" s="4"/>
      <c r="Q238" s="3"/>
      <c r="R238" s="4"/>
      <c r="S238" s="3"/>
      <c r="T238" s="4"/>
      <c r="U238" s="3"/>
      <c r="V238" s="4"/>
      <c r="W238" s="3"/>
      <c r="X238" s="4"/>
      <c r="Y238" s="3"/>
      <c r="Z238" s="4"/>
      <c r="AA238" s="3"/>
      <c r="AB238" s="4"/>
      <c r="AC238" s="3"/>
      <c r="AD238" s="4"/>
      <c r="AE238" s="3"/>
      <c r="AF238" s="4"/>
      <c r="AG238" s="3"/>
      <c r="AH238" s="4"/>
      <c r="AI238" s="3"/>
      <c r="AJ238" s="4"/>
    </row>
    <row r="239">
      <c r="A239" s="3"/>
      <c r="B239" s="4"/>
      <c r="C239" s="3"/>
      <c r="D239" s="4"/>
      <c r="E239" s="3"/>
      <c r="F239" s="4"/>
      <c r="G239" s="3"/>
      <c r="H239" s="4"/>
      <c r="I239" s="3"/>
      <c r="J239" s="4"/>
      <c r="K239" s="3"/>
      <c r="L239" s="4"/>
      <c r="M239" s="3"/>
      <c r="N239" s="4"/>
      <c r="O239" s="3"/>
      <c r="P239" s="4"/>
      <c r="Q239" s="3"/>
      <c r="R239" s="4"/>
      <c r="S239" s="3"/>
      <c r="T239" s="4"/>
      <c r="U239" s="3"/>
      <c r="V239" s="4"/>
      <c r="W239" s="3"/>
      <c r="X239" s="4"/>
      <c r="Y239" s="3"/>
      <c r="Z239" s="4"/>
      <c r="AA239" s="3"/>
      <c r="AB239" s="4"/>
      <c r="AC239" s="3"/>
      <c r="AD239" s="4"/>
      <c r="AE239" s="3"/>
      <c r="AF239" s="4"/>
      <c r="AG239" s="3"/>
      <c r="AH239" s="4"/>
      <c r="AI239" s="3"/>
      <c r="AJ239" s="4"/>
    </row>
    <row r="240">
      <c r="A240" s="3"/>
      <c r="B240" s="4"/>
      <c r="C240" s="3"/>
      <c r="D240" s="4"/>
      <c r="E240" s="3"/>
      <c r="F240" s="4"/>
      <c r="G240" s="3"/>
      <c r="H240" s="4"/>
      <c r="I240" s="3"/>
      <c r="J240" s="4"/>
      <c r="K240" s="3"/>
      <c r="L240" s="4"/>
      <c r="M240" s="3"/>
      <c r="N240" s="4"/>
      <c r="O240" s="3"/>
      <c r="P240" s="4"/>
      <c r="Q240" s="3"/>
      <c r="R240" s="4"/>
      <c r="S240" s="3"/>
      <c r="T240" s="4"/>
      <c r="U240" s="3"/>
      <c r="V240" s="4"/>
      <c r="W240" s="3"/>
      <c r="X240" s="4"/>
      <c r="Y240" s="3"/>
      <c r="Z240" s="4"/>
      <c r="AA240" s="3"/>
      <c r="AB240" s="4"/>
      <c r="AC240" s="3"/>
      <c r="AD240" s="4"/>
      <c r="AE240" s="3"/>
      <c r="AF240" s="4"/>
      <c r="AG240" s="3"/>
      <c r="AH240" s="4"/>
      <c r="AI240" s="3"/>
      <c r="AJ240" s="4"/>
    </row>
    <row r="241">
      <c r="A241" s="3"/>
      <c r="B241" s="4"/>
      <c r="C241" s="3"/>
      <c r="D241" s="4"/>
      <c r="E241" s="3"/>
      <c r="F241" s="4"/>
      <c r="G241" s="3"/>
      <c r="H241" s="4"/>
      <c r="I241" s="3"/>
      <c r="J241" s="4"/>
      <c r="K241" s="3"/>
      <c r="L241" s="4"/>
      <c r="M241" s="3"/>
      <c r="N241" s="4"/>
      <c r="O241" s="3"/>
      <c r="P241" s="4"/>
      <c r="Q241" s="3"/>
      <c r="R241" s="4"/>
      <c r="S241" s="3"/>
      <c r="T241" s="4"/>
      <c r="U241" s="3"/>
      <c r="V241" s="4"/>
      <c r="W241" s="3"/>
      <c r="X241" s="4"/>
      <c r="Y241" s="3"/>
      <c r="Z241" s="4"/>
      <c r="AA241" s="3"/>
      <c r="AB241" s="4"/>
      <c r="AC241" s="3"/>
      <c r="AD241" s="4"/>
      <c r="AE241" s="3"/>
      <c r="AF241" s="4"/>
      <c r="AG241" s="3"/>
      <c r="AH241" s="4"/>
      <c r="AI241" s="3"/>
      <c r="AJ241" s="4"/>
    </row>
    <row r="242">
      <c r="A242" s="3"/>
      <c r="B242" s="4"/>
      <c r="C242" s="3"/>
      <c r="D242" s="4"/>
      <c r="E242" s="3"/>
      <c r="F242" s="4"/>
      <c r="G242" s="3"/>
      <c r="H242" s="4"/>
      <c r="I242" s="3"/>
      <c r="J242" s="4"/>
      <c r="K242" s="3"/>
      <c r="L242" s="4"/>
      <c r="M242" s="3"/>
      <c r="N242" s="4"/>
      <c r="O242" s="3"/>
      <c r="P242" s="4"/>
      <c r="Q242" s="3"/>
      <c r="R242" s="4"/>
      <c r="S242" s="3"/>
      <c r="T242" s="4"/>
      <c r="U242" s="3"/>
      <c r="V242" s="4"/>
      <c r="W242" s="3"/>
      <c r="X242" s="4"/>
      <c r="Y242" s="3"/>
      <c r="Z242" s="4"/>
      <c r="AA242" s="3"/>
      <c r="AB242" s="4"/>
      <c r="AC242" s="3"/>
      <c r="AD242" s="4"/>
      <c r="AE242" s="3"/>
      <c r="AF242" s="4"/>
      <c r="AG242" s="3"/>
      <c r="AH242" s="4"/>
      <c r="AI242" s="3"/>
      <c r="AJ242" s="4"/>
    </row>
    <row r="243">
      <c r="A243" s="3"/>
      <c r="B243" s="4"/>
      <c r="C243" s="3"/>
      <c r="D243" s="4"/>
      <c r="E243" s="3"/>
      <c r="F243" s="4"/>
      <c r="G243" s="3"/>
      <c r="H243" s="4"/>
      <c r="I243" s="3"/>
      <c r="J243" s="4"/>
      <c r="K243" s="3"/>
      <c r="L243" s="4"/>
      <c r="M243" s="3"/>
      <c r="N243" s="4"/>
      <c r="O243" s="3"/>
      <c r="P243" s="4"/>
      <c r="Q243" s="3"/>
      <c r="R243" s="4"/>
      <c r="S243" s="3"/>
      <c r="T243" s="4"/>
      <c r="U243" s="3"/>
      <c r="V243" s="4"/>
      <c r="W243" s="3"/>
      <c r="X243" s="4"/>
      <c r="Y243" s="3"/>
      <c r="Z243" s="4"/>
      <c r="AA243" s="3"/>
      <c r="AB243" s="4"/>
      <c r="AC243" s="3"/>
      <c r="AD243" s="4"/>
      <c r="AE243" s="3"/>
      <c r="AF243" s="4"/>
      <c r="AG243" s="3"/>
      <c r="AH243" s="4"/>
      <c r="AI243" s="3"/>
      <c r="AJ243" s="4"/>
    </row>
    <row r="244">
      <c r="A244" s="3"/>
      <c r="B244" s="4"/>
      <c r="C244" s="3"/>
      <c r="D244" s="4"/>
      <c r="E244" s="3"/>
      <c r="F244" s="4"/>
      <c r="G244" s="3"/>
      <c r="H244" s="4"/>
      <c r="I244" s="3"/>
      <c r="J244" s="4"/>
      <c r="K244" s="3"/>
      <c r="L244" s="4"/>
      <c r="M244" s="3"/>
      <c r="N244" s="4"/>
      <c r="O244" s="3"/>
      <c r="P244" s="4"/>
      <c r="Q244" s="3"/>
      <c r="R244" s="4"/>
      <c r="S244" s="3"/>
      <c r="T244" s="4"/>
      <c r="U244" s="3"/>
      <c r="V244" s="4"/>
      <c r="W244" s="3"/>
      <c r="X244" s="4"/>
      <c r="Y244" s="3"/>
      <c r="Z244" s="4"/>
      <c r="AA244" s="3"/>
      <c r="AB244" s="4"/>
      <c r="AC244" s="3"/>
      <c r="AD244" s="4"/>
      <c r="AE244" s="3"/>
      <c r="AF244" s="4"/>
      <c r="AG244" s="3"/>
      <c r="AH244" s="4"/>
      <c r="AI244" s="3"/>
      <c r="AJ244" s="4"/>
    </row>
    <row r="245">
      <c r="A245" s="3"/>
      <c r="B245" s="4"/>
      <c r="C245" s="3"/>
      <c r="D245" s="4"/>
      <c r="E245" s="3"/>
      <c r="F245" s="4"/>
      <c r="G245" s="3"/>
      <c r="H245" s="4"/>
      <c r="I245" s="3"/>
      <c r="J245" s="4"/>
      <c r="K245" s="3"/>
      <c r="L245" s="4"/>
      <c r="M245" s="3"/>
      <c r="N245" s="4"/>
      <c r="O245" s="3"/>
      <c r="P245" s="4"/>
      <c r="Q245" s="3"/>
      <c r="R245" s="4"/>
      <c r="S245" s="3"/>
      <c r="T245" s="4"/>
      <c r="U245" s="3"/>
      <c r="V245" s="4"/>
      <c r="W245" s="3"/>
      <c r="X245" s="4"/>
      <c r="Y245" s="3"/>
      <c r="Z245" s="4"/>
      <c r="AA245" s="3"/>
      <c r="AB245" s="4"/>
      <c r="AC245" s="3"/>
      <c r="AD245" s="4"/>
      <c r="AE245" s="3"/>
      <c r="AF245" s="4"/>
      <c r="AG245" s="3"/>
      <c r="AH245" s="4"/>
      <c r="AI245" s="3"/>
      <c r="AJ245" s="4"/>
    </row>
    <row r="246">
      <c r="A246" s="3"/>
      <c r="B246" s="4"/>
      <c r="C246" s="3"/>
      <c r="D246" s="4"/>
      <c r="E246" s="3"/>
      <c r="F246" s="4"/>
      <c r="G246" s="3"/>
      <c r="H246" s="4"/>
      <c r="I246" s="3"/>
      <c r="J246" s="4"/>
      <c r="K246" s="3"/>
      <c r="L246" s="4"/>
      <c r="M246" s="3"/>
      <c r="N246" s="4"/>
      <c r="O246" s="3"/>
      <c r="P246" s="4"/>
      <c r="Q246" s="3"/>
      <c r="R246" s="4"/>
      <c r="S246" s="3"/>
      <c r="T246" s="4"/>
      <c r="U246" s="3"/>
      <c r="V246" s="4"/>
      <c r="W246" s="3"/>
      <c r="X246" s="4"/>
      <c r="Y246" s="3"/>
      <c r="Z246" s="4"/>
      <c r="AA246" s="3"/>
      <c r="AB246" s="4"/>
      <c r="AC246" s="3"/>
      <c r="AD246" s="4"/>
      <c r="AE246" s="3"/>
      <c r="AF246" s="4"/>
      <c r="AG246" s="3"/>
      <c r="AH246" s="4"/>
      <c r="AI246" s="3"/>
      <c r="AJ246" s="4"/>
    </row>
    <row r="247">
      <c r="A247" s="3"/>
      <c r="B247" s="4"/>
      <c r="C247" s="3"/>
      <c r="D247" s="4"/>
      <c r="E247" s="3"/>
      <c r="F247" s="4"/>
      <c r="G247" s="3"/>
      <c r="H247" s="4"/>
      <c r="I247" s="3"/>
      <c r="J247" s="4"/>
      <c r="K247" s="3"/>
      <c r="L247" s="4"/>
      <c r="M247" s="3"/>
      <c r="N247" s="4"/>
      <c r="O247" s="3"/>
      <c r="P247" s="4"/>
      <c r="Q247" s="3"/>
      <c r="R247" s="4"/>
      <c r="S247" s="3"/>
      <c r="T247" s="4"/>
      <c r="U247" s="3"/>
      <c r="V247" s="4"/>
      <c r="W247" s="3"/>
      <c r="X247" s="4"/>
      <c r="Y247" s="3"/>
      <c r="Z247" s="4"/>
      <c r="AA247" s="3"/>
      <c r="AB247" s="4"/>
      <c r="AC247" s="3"/>
      <c r="AD247" s="4"/>
      <c r="AE247" s="3"/>
      <c r="AF247" s="4"/>
      <c r="AG247" s="3"/>
      <c r="AH247" s="4"/>
      <c r="AI247" s="3"/>
      <c r="AJ247" s="4"/>
    </row>
    <row r="248">
      <c r="A248" s="3"/>
      <c r="B248" s="4"/>
      <c r="C248" s="3"/>
      <c r="D248" s="4"/>
      <c r="E248" s="3"/>
      <c r="F248" s="4"/>
      <c r="G248" s="3"/>
      <c r="H248" s="4"/>
      <c r="I248" s="3"/>
      <c r="J248" s="4"/>
      <c r="K248" s="3"/>
      <c r="L248" s="4"/>
      <c r="M248" s="3"/>
      <c r="N248" s="4"/>
      <c r="O248" s="3"/>
      <c r="P248" s="4"/>
      <c r="Q248" s="3"/>
      <c r="R248" s="4"/>
      <c r="S248" s="3"/>
      <c r="T248" s="4"/>
      <c r="U248" s="3"/>
      <c r="V248" s="4"/>
      <c r="W248" s="3"/>
      <c r="X248" s="4"/>
      <c r="Y248" s="3"/>
      <c r="Z248" s="4"/>
      <c r="AA248" s="3"/>
      <c r="AB248" s="4"/>
      <c r="AC248" s="3"/>
      <c r="AD248" s="4"/>
      <c r="AE248" s="3"/>
      <c r="AF248" s="4"/>
      <c r="AG248" s="3"/>
      <c r="AH248" s="4"/>
      <c r="AI248" s="3"/>
      <c r="AJ248" s="4"/>
    </row>
    <row r="249">
      <c r="A249" s="3"/>
      <c r="B249" s="4"/>
      <c r="C249" s="3"/>
      <c r="D249" s="4"/>
      <c r="E249" s="3"/>
      <c r="F249" s="4"/>
      <c r="G249" s="3"/>
      <c r="H249" s="4"/>
      <c r="I249" s="3"/>
      <c r="J249" s="4"/>
      <c r="K249" s="3"/>
      <c r="L249" s="4"/>
      <c r="M249" s="3"/>
      <c r="N249" s="4"/>
      <c r="O249" s="3"/>
      <c r="P249" s="4"/>
      <c r="Q249" s="3"/>
      <c r="R249" s="4"/>
      <c r="S249" s="3"/>
      <c r="T249" s="4"/>
      <c r="U249" s="3"/>
      <c r="V249" s="4"/>
      <c r="W249" s="3"/>
      <c r="X249" s="4"/>
      <c r="Y249" s="3"/>
      <c r="Z249" s="4"/>
      <c r="AA249" s="3"/>
      <c r="AB249" s="4"/>
      <c r="AC249" s="3"/>
      <c r="AD249" s="4"/>
      <c r="AE249" s="3"/>
      <c r="AF249" s="4"/>
      <c r="AG249" s="3"/>
      <c r="AH249" s="4"/>
      <c r="AI249" s="3"/>
      <c r="AJ249" s="4"/>
    </row>
    <row r="250">
      <c r="A250" s="3"/>
      <c r="B250" s="4"/>
      <c r="C250" s="3"/>
      <c r="D250" s="4"/>
      <c r="E250" s="3"/>
      <c r="F250" s="4"/>
      <c r="G250" s="3"/>
      <c r="H250" s="4"/>
      <c r="I250" s="3"/>
      <c r="J250" s="4"/>
      <c r="K250" s="3"/>
      <c r="L250" s="4"/>
      <c r="M250" s="3"/>
      <c r="N250" s="4"/>
      <c r="O250" s="3"/>
      <c r="P250" s="4"/>
      <c r="Q250" s="3"/>
      <c r="R250" s="4"/>
      <c r="S250" s="3"/>
      <c r="T250" s="4"/>
      <c r="U250" s="3"/>
      <c r="V250" s="4"/>
      <c r="W250" s="3"/>
      <c r="X250" s="4"/>
      <c r="Y250" s="3"/>
      <c r="Z250" s="4"/>
      <c r="AA250" s="3"/>
      <c r="AB250" s="4"/>
      <c r="AC250" s="3"/>
      <c r="AD250" s="4"/>
      <c r="AE250" s="3"/>
      <c r="AF250" s="4"/>
      <c r="AG250" s="3"/>
      <c r="AH250" s="4"/>
      <c r="AI250" s="3"/>
      <c r="AJ250" s="4"/>
    </row>
    <row r="251">
      <c r="A251" s="3"/>
      <c r="B251" s="4"/>
      <c r="C251" s="3"/>
      <c r="D251" s="4"/>
      <c r="E251" s="3"/>
      <c r="F251" s="4"/>
      <c r="G251" s="3"/>
      <c r="H251" s="4"/>
      <c r="I251" s="3"/>
      <c r="J251" s="4"/>
      <c r="K251" s="3"/>
      <c r="L251" s="4"/>
      <c r="M251" s="3"/>
      <c r="N251" s="4"/>
      <c r="O251" s="3"/>
      <c r="P251" s="4"/>
      <c r="Q251" s="3"/>
      <c r="R251" s="4"/>
      <c r="S251" s="3"/>
      <c r="T251" s="4"/>
      <c r="U251" s="3"/>
      <c r="V251" s="4"/>
      <c r="W251" s="3"/>
      <c r="X251" s="4"/>
      <c r="Y251" s="3"/>
      <c r="Z251" s="4"/>
      <c r="AA251" s="3"/>
      <c r="AB251" s="4"/>
      <c r="AC251" s="3"/>
      <c r="AD251" s="4"/>
      <c r="AE251" s="3"/>
      <c r="AF251" s="4"/>
      <c r="AG251" s="3"/>
      <c r="AH251" s="4"/>
      <c r="AI251" s="3"/>
      <c r="AJ251" s="4"/>
    </row>
    <row r="252">
      <c r="A252" s="3"/>
      <c r="B252" s="4"/>
      <c r="C252" s="3"/>
      <c r="D252" s="4"/>
      <c r="E252" s="3"/>
      <c r="F252" s="4"/>
      <c r="G252" s="3"/>
      <c r="H252" s="4"/>
      <c r="I252" s="3"/>
      <c r="J252" s="4"/>
      <c r="K252" s="3"/>
      <c r="L252" s="4"/>
      <c r="M252" s="3"/>
      <c r="N252" s="4"/>
      <c r="O252" s="3"/>
      <c r="P252" s="4"/>
      <c r="Q252" s="3"/>
      <c r="R252" s="4"/>
      <c r="S252" s="3"/>
      <c r="T252" s="4"/>
      <c r="U252" s="3"/>
      <c r="V252" s="4"/>
      <c r="W252" s="3"/>
      <c r="X252" s="4"/>
      <c r="Y252" s="3"/>
      <c r="Z252" s="4"/>
      <c r="AA252" s="3"/>
      <c r="AB252" s="4"/>
      <c r="AC252" s="3"/>
      <c r="AD252" s="4"/>
      <c r="AE252" s="3"/>
      <c r="AF252" s="4"/>
      <c r="AG252" s="3"/>
      <c r="AH252" s="4"/>
      <c r="AI252" s="3"/>
      <c r="AJ252" s="4"/>
    </row>
    <row r="253">
      <c r="A253" s="3"/>
      <c r="B253" s="4"/>
      <c r="C253" s="3"/>
      <c r="D253" s="4"/>
      <c r="E253" s="3"/>
      <c r="F253" s="4"/>
      <c r="G253" s="3"/>
      <c r="H253" s="4"/>
      <c r="I253" s="3"/>
      <c r="J253" s="4"/>
      <c r="K253" s="3"/>
      <c r="L253" s="4"/>
      <c r="M253" s="3"/>
      <c r="N253" s="4"/>
      <c r="O253" s="3"/>
      <c r="P253" s="4"/>
      <c r="Q253" s="3"/>
      <c r="R253" s="4"/>
      <c r="S253" s="3"/>
      <c r="T253" s="4"/>
      <c r="U253" s="3"/>
      <c r="V253" s="4"/>
      <c r="W253" s="3"/>
      <c r="X253" s="4"/>
      <c r="Y253" s="3"/>
      <c r="Z253" s="4"/>
      <c r="AA253" s="3"/>
      <c r="AB253" s="4"/>
      <c r="AC253" s="3"/>
      <c r="AD253" s="4"/>
      <c r="AE253" s="3"/>
      <c r="AF253" s="4"/>
      <c r="AG253" s="3"/>
      <c r="AH253" s="4"/>
      <c r="AI253" s="3"/>
      <c r="AJ253" s="4"/>
    </row>
    <row r="254">
      <c r="A254" s="3"/>
      <c r="B254" s="4"/>
      <c r="C254" s="3"/>
      <c r="D254" s="4"/>
      <c r="E254" s="3"/>
      <c r="F254" s="4"/>
      <c r="G254" s="3"/>
      <c r="H254" s="4"/>
      <c r="I254" s="3"/>
      <c r="J254" s="4"/>
      <c r="K254" s="3"/>
      <c r="L254" s="4"/>
      <c r="M254" s="3"/>
      <c r="N254" s="4"/>
      <c r="O254" s="3"/>
      <c r="P254" s="4"/>
      <c r="Q254" s="3"/>
      <c r="R254" s="4"/>
      <c r="S254" s="3"/>
      <c r="T254" s="4"/>
      <c r="U254" s="3"/>
      <c r="V254" s="4"/>
      <c r="W254" s="3"/>
      <c r="X254" s="4"/>
      <c r="Y254" s="3"/>
      <c r="Z254" s="4"/>
      <c r="AA254" s="3"/>
      <c r="AB254" s="4"/>
      <c r="AC254" s="3"/>
      <c r="AD254" s="4"/>
      <c r="AE254" s="3"/>
      <c r="AF254" s="4"/>
      <c r="AG254" s="3"/>
      <c r="AH254" s="4"/>
      <c r="AI254" s="3"/>
      <c r="AJ254" s="4"/>
    </row>
    <row r="255">
      <c r="A255" s="3"/>
      <c r="B255" s="4"/>
      <c r="C255" s="3"/>
      <c r="D255" s="4"/>
      <c r="E255" s="3"/>
      <c r="F255" s="4"/>
      <c r="G255" s="3"/>
      <c r="H255" s="4"/>
      <c r="I255" s="3"/>
      <c r="J255" s="4"/>
      <c r="K255" s="3"/>
      <c r="L255" s="4"/>
      <c r="M255" s="3"/>
      <c r="N255" s="4"/>
      <c r="O255" s="3"/>
      <c r="P255" s="4"/>
      <c r="Q255" s="3"/>
      <c r="R255" s="4"/>
      <c r="S255" s="3"/>
      <c r="T255" s="4"/>
      <c r="U255" s="3"/>
      <c r="V255" s="4"/>
      <c r="W255" s="3"/>
      <c r="X255" s="4"/>
      <c r="Y255" s="3"/>
      <c r="Z255" s="4"/>
      <c r="AA255" s="3"/>
      <c r="AB255" s="4"/>
      <c r="AC255" s="3"/>
      <c r="AD255" s="4"/>
      <c r="AE255" s="3"/>
      <c r="AF255" s="4"/>
      <c r="AG255" s="3"/>
      <c r="AH255" s="4"/>
      <c r="AI255" s="3"/>
      <c r="AJ255" s="4"/>
    </row>
    <row r="256">
      <c r="A256" s="3"/>
      <c r="B256" s="4"/>
      <c r="C256" s="3"/>
      <c r="D256" s="4"/>
      <c r="E256" s="3"/>
      <c r="F256" s="4"/>
      <c r="G256" s="3"/>
      <c r="H256" s="4"/>
      <c r="I256" s="3"/>
      <c r="J256" s="4"/>
      <c r="K256" s="3"/>
      <c r="L256" s="4"/>
      <c r="M256" s="3"/>
      <c r="N256" s="4"/>
      <c r="O256" s="3"/>
      <c r="P256" s="4"/>
      <c r="Q256" s="3"/>
      <c r="R256" s="4"/>
      <c r="S256" s="3"/>
      <c r="T256" s="4"/>
      <c r="U256" s="3"/>
      <c r="V256" s="4"/>
      <c r="W256" s="3"/>
      <c r="X256" s="4"/>
      <c r="Y256" s="3"/>
      <c r="Z256" s="4"/>
      <c r="AA256" s="3"/>
      <c r="AB256" s="4"/>
      <c r="AC256" s="3"/>
      <c r="AD256" s="4"/>
      <c r="AE256" s="3"/>
      <c r="AF256" s="4"/>
      <c r="AG256" s="3"/>
      <c r="AH256" s="4"/>
      <c r="AI256" s="3"/>
      <c r="AJ256" s="4"/>
    </row>
    <row r="257">
      <c r="A257" s="3"/>
      <c r="B257" s="4"/>
      <c r="C257" s="3"/>
      <c r="D257" s="4"/>
      <c r="E257" s="3"/>
      <c r="F257" s="4"/>
      <c r="G257" s="3"/>
      <c r="H257" s="4"/>
      <c r="I257" s="3"/>
      <c r="J257" s="4"/>
      <c r="K257" s="3"/>
      <c r="L257" s="4"/>
      <c r="M257" s="3"/>
      <c r="N257" s="4"/>
      <c r="O257" s="3"/>
      <c r="P257" s="4"/>
      <c r="Q257" s="3"/>
      <c r="R257" s="4"/>
      <c r="S257" s="3"/>
      <c r="T257" s="4"/>
      <c r="U257" s="3"/>
      <c r="V257" s="4"/>
      <c r="W257" s="3"/>
      <c r="X257" s="4"/>
      <c r="Y257" s="3"/>
      <c r="Z257" s="4"/>
      <c r="AA257" s="3"/>
      <c r="AB257" s="4"/>
      <c r="AC257" s="3"/>
      <c r="AD257" s="4"/>
      <c r="AE257" s="3"/>
      <c r="AF257" s="4"/>
      <c r="AG257" s="3"/>
      <c r="AH257" s="4"/>
      <c r="AI257" s="3"/>
      <c r="AJ257" s="4"/>
    </row>
    <row r="258">
      <c r="A258" s="3"/>
      <c r="B258" s="4"/>
      <c r="C258" s="3"/>
      <c r="D258" s="4"/>
      <c r="E258" s="3"/>
      <c r="F258" s="4"/>
      <c r="G258" s="3"/>
      <c r="H258" s="4"/>
      <c r="I258" s="3"/>
      <c r="J258" s="4"/>
      <c r="K258" s="3"/>
      <c r="L258" s="4"/>
      <c r="M258" s="3"/>
      <c r="N258" s="4"/>
      <c r="O258" s="3"/>
      <c r="P258" s="4"/>
      <c r="Q258" s="3"/>
      <c r="R258" s="4"/>
      <c r="S258" s="3"/>
      <c r="T258" s="4"/>
      <c r="U258" s="3"/>
      <c r="V258" s="4"/>
      <c r="W258" s="3"/>
      <c r="X258" s="4"/>
      <c r="Y258" s="3"/>
      <c r="Z258" s="4"/>
      <c r="AA258" s="3"/>
      <c r="AB258" s="4"/>
      <c r="AC258" s="3"/>
      <c r="AD258" s="4"/>
      <c r="AE258" s="3"/>
      <c r="AF258" s="4"/>
      <c r="AG258" s="3"/>
      <c r="AH258" s="4"/>
      <c r="AI258" s="3"/>
      <c r="AJ258" s="4"/>
    </row>
    <row r="259">
      <c r="A259" s="3"/>
      <c r="B259" s="4"/>
      <c r="C259" s="3"/>
      <c r="D259" s="4"/>
      <c r="E259" s="3"/>
      <c r="F259" s="4"/>
      <c r="G259" s="3"/>
      <c r="H259" s="4"/>
      <c r="I259" s="3"/>
      <c r="J259" s="4"/>
      <c r="K259" s="3"/>
      <c r="L259" s="4"/>
      <c r="M259" s="3"/>
      <c r="N259" s="4"/>
      <c r="O259" s="3"/>
      <c r="P259" s="4"/>
      <c r="Q259" s="3"/>
      <c r="R259" s="4"/>
      <c r="S259" s="3"/>
      <c r="T259" s="4"/>
      <c r="U259" s="3"/>
      <c r="V259" s="4"/>
      <c r="W259" s="3"/>
      <c r="X259" s="4"/>
      <c r="Y259" s="3"/>
      <c r="Z259" s="4"/>
      <c r="AA259" s="3"/>
      <c r="AB259" s="4"/>
      <c r="AC259" s="3"/>
      <c r="AD259" s="4"/>
      <c r="AE259" s="3"/>
      <c r="AF259" s="4"/>
      <c r="AG259" s="3"/>
      <c r="AH259" s="4"/>
      <c r="AI259" s="3"/>
      <c r="AJ259" s="4"/>
    </row>
    <row r="260">
      <c r="A260" s="3"/>
      <c r="B260" s="4"/>
      <c r="C260" s="3"/>
      <c r="D260" s="4"/>
      <c r="E260" s="3"/>
      <c r="F260" s="4"/>
      <c r="G260" s="3"/>
      <c r="H260" s="4"/>
      <c r="I260" s="3"/>
      <c r="J260" s="4"/>
      <c r="K260" s="3"/>
      <c r="L260" s="4"/>
      <c r="M260" s="3"/>
      <c r="N260" s="4"/>
      <c r="O260" s="3"/>
      <c r="P260" s="4"/>
      <c r="Q260" s="3"/>
      <c r="R260" s="4"/>
      <c r="S260" s="3"/>
      <c r="T260" s="4"/>
      <c r="U260" s="3"/>
      <c r="V260" s="4"/>
      <c r="W260" s="3"/>
      <c r="X260" s="4"/>
      <c r="Y260" s="3"/>
      <c r="Z260" s="4"/>
      <c r="AA260" s="3"/>
      <c r="AB260" s="4"/>
      <c r="AC260" s="3"/>
      <c r="AD260" s="4"/>
      <c r="AE260" s="3"/>
      <c r="AF260" s="4"/>
      <c r="AG260" s="3"/>
      <c r="AH260" s="4"/>
      <c r="AI260" s="3"/>
      <c r="AJ260" s="4"/>
    </row>
    <row r="261">
      <c r="A261" s="3"/>
      <c r="B261" s="4"/>
      <c r="C261" s="3"/>
      <c r="D261" s="4"/>
      <c r="E261" s="3"/>
      <c r="F261" s="4"/>
      <c r="G261" s="3"/>
      <c r="H261" s="4"/>
      <c r="I261" s="3"/>
      <c r="J261" s="4"/>
      <c r="K261" s="3"/>
      <c r="L261" s="4"/>
      <c r="M261" s="3"/>
      <c r="N261" s="4"/>
      <c r="O261" s="3"/>
      <c r="P261" s="4"/>
      <c r="Q261" s="3"/>
      <c r="R261" s="4"/>
      <c r="S261" s="3"/>
      <c r="T261" s="4"/>
      <c r="U261" s="3"/>
      <c r="V261" s="4"/>
      <c r="W261" s="3"/>
      <c r="X261" s="4"/>
      <c r="Y261" s="3"/>
      <c r="Z261" s="4"/>
      <c r="AA261" s="3"/>
      <c r="AB261" s="4"/>
      <c r="AC261" s="3"/>
      <c r="AD261" s="4"/>
      <c r="AE261" s="3"/>
      <c r="AF261" s="4"/>
      <c r="AG261" s="3"/>
      <c r="AH261" s="4"/>
      <c r="AI261" s="3"/>
      <c r="AJ261" s="4"/>
    </row>
    <row r="262">
      <c r="A262" s="3"/>
      <c r="B262" s="4"/>
      <c r="C262" s="3"/>
      <c r="D262" s="4"/>
      <c r="E262" s="3"/>
      <c r="F262" s="4"/>
      <c r="G262" s="3"/>
      <c r="H262" s="4"/>
      <c r="I262" s="3"/>
      <c r="J262" s="4"/>
      <c r="K262" s="3"/>
      <c r="L262" s="4"/>
      <c r="M262" s="3"/>
      <c r="N262" s="4"/>
      <c r="O262" s="3"/>
      <c r="P262" s="4"/>
      <c r="Q262" s="3"/>
      <c r="R262" s="4"/>
      <c r="S262" s="3"/>
      <c r="T262" s="4"/>
      <c r="U262" s="3"/>
      <c r="V262" s="4"/>
      <c r="W262" s="3"/>
      <c r="X262" s="4"/>
      <c r="Y262" s="3"/>
      <c r="Z262" s="4"/>
      <c r="AA262" s="3"/>
      <c r="AB262" s="4"/>
      <c r="AC262" s="3"/>
      <c r="AD262" s="4"/>
      <c r="AE262" s="3"/>
      <c r="AF262" s="4"/>
      <c r="AG262" s="3"/>
      <c r="AH262" s="4"/>
      <c r="AI262" s="3"/>
      <c r="AJ262" s="4"/>
    </row>
    <row r="263">
      <c r="A263" s="3"/>
      <c r="B263" s="4"/>
      <c r="C263" s="3"/>
      <c r="D263" s="4"/>
      <c r="E263" s="3"/>
      <c r="F263" s="4"/>
      <c r="G263" s="3"/>
      <c r="H263" s="4"/>
      <c r="I263" s="3"/>
      <c r="J263" s="4"/>
      <c r="K263" s="3"/>
      <c r="L263" s="4"/>
      <c r="M263" s="3"/>
      <c r="N263" s="4"/>
      <c r="O263" s="3"/>
      <c r="P263" s="4"/>
      <c r="Q263" s="3"/>
      <c r="R263" s="4"/>
      <c r="S263" s="3"/>
      <c r="T263" s="4"/>
      <c r="U263" s="3"/>
      <c r="V263" s="4"/>
      <c r="W263" s="3"/>
      <c r="X263" s="4"/>
      <c r="Y263" s="3"/>
      <c r="Z263" s="4"/>
      <c r="AA263" s="3"/>
      <c r="AB263" s="4"/>
      <c r="AC263" s="3"/>
      <c r="AD263" s="4"/>
      <c r="AE263" s="3"/>
      <c r="AF263" s="4"/>
      <c r="AG263" s="3"/>
      <c r="AH263" s="4"/>
      <c r="AI263" s="3"/>
      <c r="AJ263" s="4"/>
    </row>
    <row r="264">
      <c r="A264" s="3"/>
      <c r="B264" s="4"/>
      <c r="C264" s="3"/>
      <c r="D264" s="4"/>
      <c r="E264" s="3"/>
      <c r="F264" s="4"/>
      <c r="G264" s="3"/>
      <c r="H264" s="4"/>
      <c r="I264" s="3"/>
      <c r="J264" s="4"/>
      <c r="K264" s="3"/>
      <c r="L264" s="4"/>
      <c r="M264" s="3"/>
      <c r="N264" s="4"/>
      <c r="O264" s="3"/>
      <c r="P264" s="4"/>
      <c r="Q264" s="3"/>
      <c r="R264" s="4"/>
      <c r="S264" s="3"/>
      <c r="T264" s="4"/>
      <c r="U264" s="3"/>
      <c r="V264" s="4"/>
      <c r="W264" s="3"/>
      <c r="X264" s="4"/>
      <c r="Y264" s="3"/>
      <c r="Z264" s="4"/>
      <c r="AA264" s="3"/>
      <c r="AB264" s="4"/>
      <c r="AC264" s="3"/>
      <c r="AD264" s="4"/>
      <c r="AE264" s="3"/>
      <c r="AF264" s="4"/>
      <c r="AG264" s="3"/>
      <c r="AH264" s="4"/>
      <c r="AI264" s="3"/>
      <c r="AJ264" s="4"/>
    </row>
    <row r="265">
      <c r="A265" s="3"/>
      <c r="B265" s="4"/>
      <c r="C265" s="3"/>
      <c r="D265" s="4"/>
      <c r="E265" s="3"/>
      <c r="F265" s="4"/>
      <c r="G265" s="3"/>
      <c r="H265" s="4"/>
      <c r="I265" s="3"/>
      <c r="J265" s="4"/>
      <c r="K265" s="3"/>
      <c r="L265" s="4"/>
      <c r="M265" s="3"/>
      <c r="N265" s="4"/>
      <c r="O265" s="3"/>
      <c r="P265" s="4"/>
      <c r="Q265" s="3"/>
      <c r="R265" s="4"/>
      <c r="S265" s="3"/>
      <c r="T265" s="4"/>
      <c r="U265" s="3"/>
      <c r="V265" s="4"/>
      <c r="W265" s="3"/>
      <c r="X265" s="4"/>
      <c r="Y265" s="3"/>
      <c r="Z265" s="4"/>
      <c r="AA265" s="3"/>
      <c r="AB265" s="4"/>
      <c r="AC265" s="3"/>
      <c r="AD265" s="4"/>
      <c r="AE265" s="3"/>
      <c r="AF265" s="4"/>
      <c r="AG265" s="3"/>
      <c r="AH265" s="4"/>
      <c r="AI265" s="3"/>
      <c r="AJ265" s="4"/>
    </row>
    <row r="266">
      <c r="A266" s="3"/>
      <c r="B266" s="4"/>
      <c r="C266" s="3"/>
      <c r="D266" s="4"/>
      <c r="E266" s="3"/>
      <c r="F266" s="4"/>
      <c r="G266" s="3"/>
      <c r="H266" s="4"/>
      <c r="I266" s="3"/>
      <c r="J266" s="4"/>
      <c r="K266" s="3"/>
      <c r="L266" s="4"/>
      <c r="M266" s="3"/>
      <c r="N266" s="4"/>
      <c r="O266" s="3"/>
      <c r="P266" s="4"/>
      <c r="Q266" s="3"/>
      <c r="R266" s="4"/>
      <c r="S266" s="3"/>
      <c r="T266" s="4"/>
      <c r="U266" s="3"/>
      <c r="V266" s="4"/>
      <c r="W266" s="3"/>
      <c r="X266" s="4"/>
      <c r="Y266" s="3"/>
      <c r="Z266" s="4"/>
      <c r="AA266" s="3"/>
      <c r="AB266" s="4"/>
      <c r="AC266" s="3"/>
      <c r="AD266" s="4"/>
      <c r="AE266" s="3"/>
      <c r="AF266" s="4"/>
      <c r="AG266" s="3"/>
      <c r="AH266" s="4"/>
      <c r="AI266" s="3"/>
      <c r="AJ266" s="4"/>
    </row>
    <row r="267">
      <c r="A267" s="3"/>
      <c r="B267" s="4"/>
      <c r="C267" s="3"/>
      <c r="D267" s="4"/>
      <c r="E267" s="3"/>
      <c r="F267" s="4"/>
      <c r="G267" s="3"/>
      <c r="H267" s="4"/>
      <c r="I267" s="3"/>
      <c r="J267" s="4"/>
      <c r="K267" s="3"/>
      <c r="L267" s="4"/>
      <c r="M267" s="3"/>
      <c r="N267" s="4"/>
      <c r="O267" s="3"/>
      <c r="P267" s="4"/>
      <c r="Q267" s="3"/>
      <c r="R267" s="4"/>
      <c r="S267" s="3"/>
      <c r="T267" s="4"/>
      <c r="U267" s="3"/>
      <c r="V267" s="4"/>
      <c r="W267" s="3"/>
      <c r="X267" s="4"/>
      <c r="Y267" s="3"/>
      <c r="Z267" s="4"/>
      <c r="AA267" s="3"/>
      <c r="AB267" s="4"/>
      <c r="AC267" s="3"/>
      <c r="AD267" s="4"/>
      <c r="AE267" s="3"/>
      <c r="AF267" s="4"/>
      <c r="AG267" s="3"/>
      <c r="AH267" s="4"/>
      <c r="AI267" s="3"/>
      <c r="AJ267" s="4"/>
    </row>
    <row r="268">
      <c r="A268" s="3"/>
      <c r="B268" s="4"/>
      <c r="C268" s="3"/>
      <c r="D268" s="4"/>
      <c r="E268" s="3"/>
      <c r="F268" s="4"/>
      <c r="G268" s="3"/>
      <c r="H268" s="4"/>
      <c r="I268" s="3"/>
      <c r="J268" s="4"/>
      <c r="K268" s="3"/>
      <c r="L268" s="4"/>
      <c r="M268" s="3"/>
      <c r="N268" s="4"/>
      <c r="O268" s="3"/>
      <c r="P268" s="4"/>
      <c r="Q268" s="3"/>
      <c r="R268" s="4"/>
      <c r="S268" s="3"/>
      <c r="T268" s="4"/>
      <c r="U268" s="3"/>
      <c r="V268" s="4"/>
      <c r="W268" s="3"/>
      <c r="X268" s="4"/>
      <c r="Y268" s="3"/>
      <c r="Z268" s="4"/>
      <c r="AA268" s="3"/>
      <c r="AB268" s="4"/>
      <c r="AC268" s="3"/>
      <c r="AD268" s="4"/>
      <c r="AE268" s="3"/>
      <c r="AF268" s="4"/>
      <c r="AG268" s="3"/>
      <c r="AH268" s="4"/>
      <c r="AI268" s="3"/>
      <c r="AJ268" s="4"/>
    </row>
    <row r="269">
      <c r="A269" s="3"/>
      <c r="B269" s="4"/>
      <c r="C269" s="3"/>
      <c r="D269" s="4"/>
      <c r="E269" s="3"/>
      <c r="F269" s="4"/>
      <c r="G269" s="3"/>
      <c r="H269" s="4"/>
      <c r="I269" s="3"/>
      <c r="J269" s="4"/>
      <c r="K269" s="3"/>
      <c r="L269" s="4"/>
      <c r="M269" s="3"/>
      <c r="N269" s="4"/>
      <c r="O269" s="3"/>
      <c r="P269" s="4"/>
      <c r="Q269" s="3"/>
      <c r="R269" s="4"/>
      <c r="S269" s="3"/>
      <c r="T269" s="4"/>
      <c r="U269" s="3"/>
      <c r="V269" s="4"/>
      <c r="W269" s="3"/>
      <c r="X269" s="4"/>
      <c r="Y269" s="3"/>
      <c r="Z269" s="4"/>
      <c r="AA269" s="3"/>
      <c r="AB269" s="4"/>
      <c r="AC269" s="3"/>
      <c r="AD269" s="4"/>
      <c r="AE269" s="3"/>
      <c r="AF269" s="4"/>
      <c r="AG269" s="3"/>
      <c r="AH269" s="4"/>
      <c r="AI269" s="3"/>
      <c r="AJ269" s="4"/>
    </row>
    <row r="270">
      <c r="A270" s="3"/>
      <c r="B270" s="4"/>
      <c r="C270" s="3"/>
      <c r="D270" s="4"/>
      <c r="E270" s="3"/>
      <c r="F270" s="4"/>
      <c r="G270" s="3"/>
      <c r="H270" s="4"/>
      <c r="I270" s="3"/>
      <c r="J270" s="4"/>
      <c r="K270" s="3"/>
      <c r="L270" s="4"/>
      <c r="M270" s="3"/>
      <c r="N270" s="4"/>
      <c r="O270" s="3"/>
      <c r="P270" s="4"/>
      <c r="Q270" s="3"/>
      <c r="R270" s="4"/>
      <c r="S270" s="3"/>
      <c r="T270" s="4"/>
      <c r="U270" s="3"/>
      <c r="V270" s="4"/>
      <c r="W270" s="3"/>
      <c r="X270" s="4"/>
      <c r="Y270" s="3"/>
      <c r="Z270" s="4"/>
      <c r="AA270" s="3"/>
      <c r="AB270" s="4"/>
      <c r="AC270" s="3"/>
      <c r="AD270" s="4"/>
      <c r="AE270" s="3"/>
      <c r="AF270" s="4"/>
      <c r="AG270" s="3"/>
      <c r="AH270" s="4"/>
      <c r="AI270" s="3"/>
      <c r="AJ270" s="4"/>
    </row>
    <row r="271">
      <c r="A271" s="3"/>
      <c r="B271" s="4"/>
      <c r="C271" s="3"/>
      <c r="D271" s="4"/>
      <c r="E271" s="3"/>
      <c r="F271" s="4"/>
      <c r="G271" s="3"/>
      <c r="H271" s="4"/>
      <c r="I271" s="3"/>
      <c r="J271" s="4"/>
      <c r="K271" s="3"/>
      <c r="L271" s="4"/>
      <c r="M271" s="3"/>
      <c r="N271" s="4"/>
      <c r="O271" s="3"/>
      <c r="P271" s="4"/>
      <c r="Q271" s="3"/>
      <c r="R271" s="4"/>
      <c r="S271" s="3"/>
      <c r="T271" s="4"/>
      <c r="U271" s="3"/>
      <c r="V271" s="4"/>
      <c r="W271" s="3"/>
      <c r="X271" s="4"/>
      <c r="Y271" s="3"/>
      <c r="Z271" s="4"/>
      <c r="AA271" s="3"/>
      <c r="AB271" s="4"/>
      <c r="AC271" s="3"/>
      <c r="AD271" s="4"/>
      <c r="AE271" s="3"/>
      <c r="AF271" s="4"/>
      <c r="AG271" s="3"/>
      <c r="AH271" s="4"/>
      <c r="AI271" s="3"/>
      <c r="AJ271" s="4"/>
    </row>
    <row r="272">
      <c r="A272" s="3"/>
      <c r="B272" s="4"/>
      <c r="C272" s="3"/>
      <c r="D272" s="4"/>
      <c r="E272" s="3"/>
      <c r="F272" s="4"/>
      <c r="G272" s="3"/>
      <c r="H272" s="4"/>
      <c r="I272" s="3"/>
      <c r="J272" s="4"/>
      <c r="K272" s="3"/>
      <c r="L272" s="4"/>
      <c r="M272" s="3"/>
      <c r="N272" s="4"/>
      <c r="O272" s="3"/>
      <c r="P272" s="4"/>
      <c r="Q272" s="3"/>
      <c r="R272" s="4"/>
      <c r="S272" s="3"/>
      <c r="T272" s="4"/>
      <c r="U272" s="3"/>
      <c r="V272" s="4"/>
      <c r="W272" s="3"/>
      <c r="X272" s="4"/>
      <c r="Y272" s="3"/>
      <c r="Z272" s="4"/>
      <c r="AA272" s="3"/>
      <c r="AB272" s="4"/>
      <c r="AC272" s="3"/>
      <c r="AD272" s="4"/>
      <c r="AE272" s="3"/>
      <c r="AF272" s="4"/>
      <c r="AG272" s="3"/>
      <c r="AH272" s="4"/>
      <c r="AI272" s="3"/>
      <c r="AJ272" s="4"/>
    </row>
    <row r="273">
      <c r="A273" s="3"/>
      <c r="B273" s="4"/>
      <c r="C273" s="3"/>
      <c r="D273" s="4"/>
      <c r="E273" s="3"/>
      <c r="F273" s="4"/>
      <c r="G273" s="3"/>
      <c r="H273" s="4"/>
      <c r="I273" s="3"/>
      <c r="J273" s="4"/>
      <c r="K273" s="3"/>
      <c r="L273" s="4"/>
      <c r="M273" s="3"/>
      <c r="N273" s="4"/>
      <c r="O273" s="3"/>
      <c r="P273" s="4"/>
      <c r="Q273" s="3"/>
      <c r="R273" s="4"/>
      <c r="S273" s="3"/>
      <c r="T273" s="4"/>
      <c r="U273" s="3"/>
      <c r="V273" s="4"/>
      <c r="W273" s="3"/>
      <c r="X273" s="4"/>
      <c r="Y273" s="3"/>
      <c r="Z273" s="4"/>
      <c r="AA273" s="3"/>
      <c r="AB273" s="4"/>
      <c r="AC273" s="3"/>
      <c r="AD273" s="4"/>
      <c r="AE273" s="3"/>
      <c r="AF273" s="4"/>
      <c r="AG273" s="3"/>
      <c r="AH273" s="4"/>
      <c r="AI273" s="3"/>
      <c r="AJ273" s="4"/>
    </row>
    <row r="274">
      <c r="A274" s="3"/>
      <c r="B274" s="4"/>
      <c r="C274" s="3"/>
      <c r="D274" s="4"/>
      <c r="E274" s="3"/>
      <c r="F274" s="4"/>
      <c r="G274" s="3"/>
      <c r="H274" s="4"/>
      <c r="I274" s="3"/>
      <c r="J274" s="4"/>
      <c r="K274" s="3"/>
      <c r="L274" s="4"/>
      <c r="M274" s="3"/>
      <c r="N274" s="4"/>
      <c r="O274" s="3"/>
      <c r="P274" s="4"/>
      <c r="Q274" s="3"/>
      <c r="R274" s="4"/>
      <c r="S274" s="3"/>
      <c r="T274" s="4"/>
      <c r="U274" s="3"/>
      <c r="V274" s="4"/>
      <c r="W274" s="3"/>
      <c r="X274" s="4"/>
      <c r="Y274" s="3"/>
      <c r="Z274" s="4"/>
      <c r="AA274" s="3"/>
      <c r="AB274" s="4"/>
      <c r="AC274" s="3"/>
      <c r="AD274" s="4"/>
      <c r="AE274" s="3"/>
      <c r="AF274" s="4"/>
      <c r="AG274" s="3"/>
      <c r="AH274" s="4"/>
      <c r="AI274" s="3"/>
      <c r="AJ274" s="4"/>
    </row>
    <row r="275">
      <c r="A275" s="3"/>
      <c r="B275" s="4"/>
      <c r="C275" s="3"/>
      <c r="D275" s="4"/>
      <c r="E275" s="3"/>
      <c r="F275" s="4"/>
      <c r="G275" s="3"/>
      <c r="H275" s="4"/>
      <c r="I275" s="3"/>
      <c r="J275" s="4"/>
      <c r="K275" s="3"/>
      <c r="L275" s="4"/>
      <c r="M275" s="3"/>
      <c r="N275" s="4"/>
      <c r="O275" s="3"/>
      <c r="P275" s="4"/>
      <c r="Q275" s="3"/>
      <c r="R275" s="4"/>
      <c r="S275" s="3"/>
      <c r="T275" s="4"/>
      <c r="U275" s="3"/>
      <c r="V275" s="4"/>
      <c r="W275" s="3"/>
      <c r="X275" s="4"/>
      <c r="Y275" s="3"/>
      <c r="Z275" s="4"/>
      <c r="AA275" s="3"/>
      <c r="AB275" s="4"/>
      <c r="AC275" s="3"/>
      <c r="AD275" s="4"/>
      <c r="AE275" s="3"/>
      <c r="AF275" s="4"/>
      <c r="AG275" s="3"/>
      <c r="AH275" s="4"/>
      <c r="AI275" s="3"/>
      <c r="AJ275" s="4"/>
    </row>
    <row r="276">
      <c r="A276" s="3"/>
      <c r="B276" s="4"/>
      <c r="C276" s="3"/>
      <c r="D276" s="4"/>
      <c r="E276" s="3"/>
      <c r="F276" s="4"/>
      <c r="G276" s="3"/>
      <c r="H276" s="4"/>
      <c r="I276" s="3"/>
      <c r="J276" s="4"/>
      <c r="K276" s="3"/>
      <c r="L276" s="4"/>
      <c r="M276" s="3"/>
      <c r="N276" s="4"/>
      <c r="O276" s="3"/>
      <c r="P276" s="4"/>
      <c r="Q276" s="3"/>
      <c r="R276" s="4"/>
      <c r="S276" s="3"/>
      <c r="T276" s="4"/>
      <c r="U276" s="3"/>
      <c r="V276" s="4"/>
      <c r="W276" s="3"/>
      <c r="X276" s="4"/>
      <c r="Y276" s="3"/>
      <c r="Z276" s="4"/>
      <c r="AA276" s="3"/>
      <c r="AB276" s="4"/>
      <c r="AC276" s="3"/>
      <c r="AD276" s="4"/>
      <c r="AE276" s="3"/>
      <c r="AF276" s="4"/>
      <c r="AG276" s="3"/>
      <c r="AH276" s="4"/>
      <c r="AI276" s="3"/>
      <c r="AJ276" s="4"/>
    </row>
    <row r="277">
      <c r="A277" s="3"/>
      <c r="B277" s="4"/>
      <c r="C277" s="3"/>
      <c r="D277" s="4"/>
      <c r="E277" s="3"/>
      <c r="F277" s="4"/>
      <c r="G277" s="3"/>
      <c r="H277" s="4"/>
      <c r="I277" s="3"/>
      <c r="J277" s="4"/>
      <c r="K277" s="3"/>
      <c r="L277" s="4"/>
      <c r="M277" s="3"/>
      <c r="N277" s="4"/>
      <c r="O277" s="3"/>
      <c r="P277" s="4"/>
      <c r="Q277" s="3"/>
      <c r="R277" s="4"/>
      <c r="S277" s="3"/>
      <c r="T277" s="4"/>
      <c r="U277" s="3"/>
      <c r="V277" s="4"/>
      <c r="W277" s="3"/>
      <c r="X277" s="4"/>
      <c r="Y277" s="3"/>
      <c r="Z277" s="4"/>
      <c r="AA277" s="3"/>
      <c r="AB277" s="4"/>
      <c r="AC277" s="3"/>
      <c r="AD277" s="4"/>
      <c r="AE277" s="3"/>
      <c r="AF277" s="4"/>
      <c r="AG277" s="3"/>
      <c r="AH277" s="4"/>
      <c r="AI277" s="3"/>
      <c r="AJ277" s="4"/>
    </row>
    <row r="278">
      <c r="A278" s="3"/>
      <c r="B278" s="4"/>
      <c r="C278" s="3"/>
      <c r="D278" s="4"/>
      <c r="E278" s="3"/>
      <c r="F278" s="4"/>
      <c r="G278" s="3"/>
      <c r="H278" s="4"/>
      <c r="I278" s="3"/>
      <c r="J278" s="4"/>
      <c r="K278" s="3"/>
      <c r="L278" s="4"/>
      <c r="M278" s="3"/>
      <c r="N278" s="4"/>
      <c r="O278" s="3"/>
      <c r="P278" s="4"/>
      <c r="Q278" s="3"/>
      <c r="R278" s="4"/>
      <c r="S278" s="3"/>
      <c r="T278" s="4"/>
      <c r="U278" s="3"/>
      <c r="V278" s="4"/>
      <c r="W278" s="3"/>
      <c r="X278" s="4"/>
      <c r="Y278" s="3"/>
      <c r="Z278" s="4"/>
      <c r="AA278" s="3"/>
      <c r="AB278" s="4"/>
      <c r="AC278" s="3"/>
      <c r="AD278" s="4"/>
      <c r="AE278" s="3"/>
      <c r="AF278" s="4"/>
      <c r="AG278" s="3"/>
      <c r="AH278" s="4"/>
      <c r="AI278" s="3"/>
      <c r="AJ278" s="4"/>
    </row>
    <row r="279">
      <c r="A279" s="3"/>
      <c r="B279" s="4"/>
      <c r="C279" s="3"/>
      <c r="D279" s="4"/>
      <c r="E279" s="3"/>
      <c r="F279" s="4"/>
      <c r="G279" s="3"/>
      <c r="H279" s="4"/>
      <c r="I279" s="3"/>
      <c r="J279" s="4"/>
      <c r="K279" s="3"/>
      <c r="L279" s="4"/>
      <c r="M279" s="3"/>
      <c r="N279" s="4"/>
      <c r="O279" s="3"/>
      <c r="P279" s="4"/>
      <c r="Q279" s="3"/>
      <c r="R279" s="4"/>
      <c r="S279" s="3"/>
      <c r="T279" s="4"/>
      <c r="U279" s="3"/>
      <c r="V279" s="4"/>
      <c r="W279" s="3"/>
      <c r="X279" s="4"/>
      <c r="Y279" s="3"/>
      <c r="Z279" s="4"/>
      <c r="AA279" s="3"/>
      <c r="AB279" s="4"/>
      <c r="AC279" s="3"/>
      <c r="AD279" s="4"/>
      <c r="AE279" s="3"/>
      <c r="AF279" s="4"/>
      <c r="AG279" s="3"/>
      <c r="AH279" s="4"/>
      <c r="AI279" s="3"/>
      <c r="AJ279" s="4"/>
    </row>
    <row r="280">
      <c r="A280" s="3"/>
      <c r="B280" s="4"/>
      <c r="C280" s="3"/>
      <c r="D280" s="4"/>
      <c r="E280" s="3"/>
      <c r="F280" s="4"/>
      <c r="G280" s="3"/>
      <c r="H280" s="4"/>
      <c r="I280" s="3"/>
      <c r="J280" s="4"/>
      <c r="K280" s="3"/>
      <c r="L280" s="4"/>
      <c r="M280" s="3"/>
      <c r="N280" s="4"/>
      <c r="O280" s="3"/>
      <c r="P280" s="4"/>
      <c r="Q280" s="3"/>
      <c r="R280" s="4"/>
      <c r="S280" s="3"/>
      <c r="T280" s="4"/>
      <c r="U280" s="3"/>
      <c r="V280" s="4"/>
      <c r="W280" s="3"/>
      <c r="X280" s="4"/>
      <c r="Y280" s="3"/>
      <c r="Z280" s="4"/>
      <c r="AA280" s="3"/>
      <c r="AB280" s="4"/>
      <c r="AC280" s="3"/>
      <c r="AD280" s="4"/>
      <c r="AE280" s="3"/>
      <c r="AF280" s="4"/>
      <c r="AG280" s="3"/>
      <c r="AH280" s="4"/>
      <c r="AI280" s="3"/>
      <c r="AJ280" s="4"/>
    </row>
    <row r="281">
      <c r="A281" s="3"/>
      <c r="B281" s="4"/>
      <c r="C281" s="3"/>
      <c r="D281" s="4"/>
      <c r="E281" s="3"/>
      <c r="F281" s="4"/>
      <c r="G281" s="3"/>
      <c r="H281" s="4"/>
      <c r="I281" s="3"/>
      <c r="J281" s="4"/>
      <c r="K281" s="3"/>
      <c r="L281" s="4"/>
      <c r="M281" s="3"/>
      <c r="N281" s="4"/>
      <c r="O281" s="3"/>
      <c r="P281" s="4"/>
      <c r="Q281" s="3"/>
      <c r="R281" s="4"/>
      <c r="S281" s="3"/>
      <c r="T281" s="4"/>
      <c r="U281" s="3"/>
      <c r="V281" s="4"/>
      <c r="W281" s="3"/>
      <c r="X281" s="4"/>
      <c r="Y281" s="3"/>
      <c r="Z281" s="4"/>
      <c r="AA281" s="3"/>
      <c r="AB281" s="4"/>
      <c r="AC281" s="3"/>
      <c r="AD281" s="4"/>
      <c r="AE281" s="3"/>
      <c r="AF281" s="4"/>
      <c r="AG281" s="3"/>
      <c r="AH281" s="4"/>
      <c r="AI281" s="3"/>
      <c r="AJ281" s="4"/>
    </row>
    <row r="282">
      <c r="A282" s="3"/>
      <c r="B282" s="4"/>
      <c r="C282" s="3"/>
      <c r="D282" s="4"/>
      <c r="E282" s="3"/>
      <c r="F282" s="4"/>
      <c r="G282" s="3"/>
      <c r="H282" s="4"/>
      <c r="I282" s="3"/>
      <c r="J282" s="4"/>
      <c r="K282" s="3"/>
      <c r="L282" s="4"/>
      <c r="M282" s="3"/>
      <c r="N282" s="4"/>
      <c r="O282" s="3"/>
      <c r="P282" s="4"/>
      <c r="Q282" s="3"/>
      <c r="R282" s="4"/>
      <c r="S282" s="3"/>
      <c r="T282" s="4"/>
      <c r="U282" s="3"/>
      <c r="V282" s="4"/>
      <c r="W282" s="3"/>
      <c r="X282" s="4"/>
      <c r="Y282" s="3"/>
      <c r="Z282" s="4"/>
      <c r="AA282" s="3"/>
      <c r="AB282" s="4"/>
      <c r="AC282" s="3"/>
      <c r="AD282" s="4"/>
      <c r="AE282" s="3"/>
      <c r="AF282" s="4"/>
      <c r="AG282" s="3"/>
      <c r="AH282" s="4"/>
      <c r="AI282" s="3"/>
      <c r="AJ282" s="4"/>
    </row>
    <row r="283">
      <c r="A283" s="3"/>
      <c r="B283" s="4"/>
      <c r="C283" s="3"/>
      <c r="D283" s="4"/>
      <c r="E283" s="3"/>
      <c r="F283" s="4"/>
      <c r="G283" s="3"/>
      <c r="H283" s="4"/>
      <c r="I283" s="3"/>
      <c r="J283" s="4"/>
      <c r="K283" s="3"/>
      <c r="L283" s="4"/>
      <c r="M283" s="3"/>
      <c r="N283" s="4"/>
      <c r="O283" s="3"/>
      <c r="P283" s="4"/>
      <c r="Q283" s="3"/>
      <c r="R283" s="4"/>
      <c r="S283" s="3"/>
      <c r="T283" s="4"/>
      <c r="U283" s="3"/>
      <c r="V283" s="4"/>
      <c r="W283" s="3"/>
      <c r="X283" s="4"/>
      <c r="Y283" s="3"/>
      <c r="Z283" s="4"/>
      <c r="AA283" s="3"/>
      <c r="AB283" s="4"/>
      <c r="AC283" s="3"/>
      <c r="AD283" s="4"/>
      <c r="AE283" s="3"/>
      <c r="AF283" s="4"/>
      <c r="AG283" s="3"/>
      <c r="AH283" s="4"/>
      <c r="AI283" s="3"/>
      <c r="AJ283" s="4"/>
    </row>
    <row r="284">
      <c r="A284" s="3"/>
      <c r="B284" s="4"/>
      <c r="C284" s="3"/>
      <c r="D284" s="4"/>
      <c r="E284" s="3"/>
      <c r="F284" s="4"/>
      <c r="G284" s="3"/>
      <c r="H284" s="4"/>
      <c r="I284" s="3"/>
      <c r="J284" s="4"/>
      <c r="K284" s="3"/>
      <c r="L284" s="4"/>
      <c r="M284" s="3"/>
      <c r="N284" s="4"/>
      <c r="O284" s="3"/>
      <c r="P284" s="4"/>
      <c r="Q284" s="3"/>
      <c r="R284" s="4"/>
      <c r="S284" s="3"/>
      <c r="T284" s="4"/>
      <c r="U284" s="3"/>
      <c r="V284" s="4"/>
      <c r="W284" s="3"/>
      <c r="X284" s="4"/>
      <c r="Y284" s="3"/>
      <c r="Z284" s="4"/>
      <c r="AA284" s="3"/>
      <c r="AB284" s="4"/>
      <c r="AC284" s="3"/>
      <c r="AD284" s="4"/>
      <c r="AE284" s="3"/>
      <c r="AF284" s="4"/>
      <c r="AG284" s="3"/>
      <c r="AH284" s="4"/>
      <c r="AI284" s="3"/>
      <c r="AJ284" s="4"/>
    </row>
    <row r="285">
      <c r="A285" s="3"/>
      <c r="B285" s="4"/>
      <c r="C285" s="3"/>
      <c r="D285" s="4"/>
      <c r="E285" s="3"/>
      <c r="F285" s="4"/>
      <c r="G285" s="3"/>
      <c r="H285" s="4"/>
      <c r="I285" s="3"/>
      <c r="J285" s="4"/>
      <c r="K285" s="3"/>
      <c r="L285" s="4"/>
      <c r="M285" s="3"/>
      <c r="N285" s="4"/>
      <c r="O285" s="3"/>
      <c r="P285" s="4"/>
      <c r="Q285" s="3"/>
      <c r="R285" s="4"/>
      <c r="S285" s="3"/>
      <c r="T285" s="4"/>
      <c r="U285" s="3"/>
      <c r="V285" s="4"/>
      <c r="W285" s="3"/>
      <c r="X285" s="4"/>
      <c r="Y285" s="3"/>
      <c r="Z285" s="4"/>
      <c r="AA285" s="3"/>
      <c r="AB285" s="4"/>
      <c r="AC285" s="3"/>
      <c r="AD285" s="4"/>
      <c r="AE285" s="3"/>
      <c r="AF285" s="4"/>
      <c r="AG285" s="3"/>
      <c r="AH285" s="4"/>
      <c r="AI285" s="3"/>
      <c r="AJ285" s="4"/>
    </row>
    <row r="286">
      <c r="A286" s="3"/>
      <c r="B286" s="4"/>
      <c r="C286" s="3"/>
      <c r="D286" s="4"/>
      <c r="E286" s="3"/>
      <c r="F286" s="4"/>
      <c r="G286" s="3"/>
      <c r="H286" s="4"/>
      <c r="I286" s="3"/>
      <c r="J286" s="4"/>
      <c r="K286" s="3"/>
      <c r="L286" s="4"/>
      <c r="M286" s="3"/>
      <c r="N286" s="4"/>
      <c r="O286" s="3"/>
      <c r="P286" s="4"/>
      <c r="Q286" s="3"/>
      <c r="R286" s="4"/>
      <c r="S286" s="3"/>
      <c r="T286" s="4"/>
      <c r="U286" s="3"/>
      <c r="V286" s="4"/>
      <c r="W286" s="3"/>
      <c r="X286" s="4"/>
      <c r="Y286" s="3"/>
      <c r="Z286" s="4"/>
      <c r="AA286" s="3"/>
      <c r="AB286" s="4"/>
      <c r="AC286" s="3"/>
      <c r="AD286" s="4"/>
      <c r="AE286" s="3"/>
      <c r="AF286" s="4"/>
      <c r="AG286" s="3"/>
      <c r="AH286" s="4"/>
      <c r="AI286" s="3"/>
      <c r="AJ286" s="4"/>
    </row>
    <row r="287">
      <c r="A287" s="3"/>
      <c r="B287" s="4"/>
      <c r="C287" s="3"/>
      <c r="D287" s="4"/>
      <c r="E287" s="3"/>
      <c r="F287" s="4"/>
      <c r="G287" s="3"/>
      <c r="H287" s="4"/>
      <c r="I287" s="3"/>
      <c r="J287" s="4"/>
      <c r="K287" s="3"/>
      <c r="L287" s="4"/>
      <c r="M287" s="3"/>
      <c r="N287" s="4"/>
      <c r="O287" s="3"/>
      <c r="P287" s="4"/>
      <c r="Q287" s="3"/>
      <c r="R287" s="4"/>
      <c r="S287" s="3"/>
      <c r="T287" s="4"/>
      <c r="U287" s="3"/>
      <c r="V287" s="4"/>
      <c r="W287" s="3"/>
      <c r="X287" s="4"/>
      <c r="Y287" s="3"/>
      <c r="Z287" s="4"/>
      <c r="AA287" s="3"/>
      <c r="AB287" s="4"/>
      <c r="AC287" s="3"/>
      <c r="AD287" s="4"/>
      <c r="AE287" s="3"/>
      <c r="AF287" s="4"/>
      <c r="AG287" s="3"/>
      <c r="AH287" s="4"/>
      <c r="AI287" s="3"/>
      <c r="AJ287" s="4"/>
    </row>
    <row r="288">
      <c r="A288" s="3"/>
      <c r="B288" s="4"/>
      <c r="C288" s="3"/>
      <c r="D288" s="4"/>
      <c r="E288" s="3"/>
      <c r="F288" s="4"/>
      <c r="G288" s="3"/>
      <c r="H288" s="4"/>
      <c r="I288" s="3"/>
      <c r="J288" s="4"/>
      <c r="K288" s="3"/>
      <c r="L288" s="4"/>
      <c r="M288" s="3"/>
      <c r="N288" s="4"/>
      <c r="O288" s="3"/>
      <c r="P288" s="4"/>
      <c r="Q288" s="3"/>
      <c r="R288" s="4"/>
      <c r="S288" s="3"/>
      <c r="T288" s="4"/>
      <c r="U288" s="3"/>
      <c r="V288" s="4"/>
      <c r="W288" s="3"/>
      <c r="X288" s="4"/>
      <c r="Y288" s="3"/>
      <c r="Z288" s="4"/>
      <c r="AA288" s="3"/>
      <c r="AB288" s="4"/>
      <c r="AC288" s="3"/>
      <c r="AD288" s="4"/>
      <c r="AE288" s="3"/>
      <c r="AF288" s="4"/>
      <c r="AG288" s="3"/>
      <c r="AH288" s="4"/>
      <c r="AI288" s="3"/>
      <c r="AJ288" s="4"/>
    </row>
    <row r="289">
      <c r="A289" s="3"/>
      <c r="B289" s="4"/>
      <c r="C289" s="3"/>
      <c r="D289" s="4"/>
      <c r="E289" s="3"/>
      <c r="F289" s="4"/>
      <c r="G289" s="3"/>
      <c r="H289" s="4"/>
      <c r="I289" s="3"/>
      <c r="J289" s="4"/>
      <c r="K289" s="3"/>
      <c r="L289" s="4"/>
      <c r="M289" s="3"/>
      <c r="N289" s="4"/>
      <c r="O289" s="3"/>
      <c r="P289" s="4"/>
      <c r="Q289" s="3"/>
      <c r="R289" s="4"/>
      <c r="S289" s="3"/>
      <c r="T289" s="4"/>
      <c r="U289" s="3"/>
      <c r="V289" s="4"/>
      <c r="W289" s="3"/>
      <c r="X289" s="4"/>
      <c r="Y289" s="3"/>
      <c r="Z289" s="4"/>
      <c r="AA289" s="3"/>
      <c r="AB289" s="4"/>
      <c r="AC289" s="3"/>
      <c r="AD289" s="4"/>
      <c r="AE289" s="3"/>
      <c r="AF289" s="4"/>
      <c r="AG289" s="3"/>
      <c r="AH289" s="4"/>
      <c r="AI289" s="3"/>
      <c r="AJ289" s="4"/>
    </row>
    <row r="290">
      <c r="A290" s="3"/>
      <c r="B290" s="4"/>
      <c r="C290" s="3"/>
      <c r="D290" s="4"/>
      <c r="E290" s="3"/>
      <c r="F290" s="4"/>
      <c r="G290" s="3"/>
      <c r="H290" s="4"/>
      <c r="I290" s="3"/>
      <c r="J290" s="4"/>
      <c r="K290" s="3"/>
      <c r="L290" s="4"/>
      <c r="M290" s="3"/>
      <c r="N290" s="4"/>
      <c r="O290" s="3"/>
      <c r="P290" s="4"/>
      <c r="Q290" s="3"/>
      <c r="R290" s="4"/>
      <c r="S290" s="3"/>
      <c r="T290" s="4"/>
      <c r="U290" s="3"/>
      <c r="V290" s="4"/>
      <c r="W290" s="3"/>
      <c r="X290" s="4"/>
      <c r="Y290" s="3"/>
      <c r="Z290" s="4"/>
      <c r="AA290" s="3"/>
      <c r="AB290" s="4"/>
      <c r="AC290" s="3"/>
      <c r="AD290" s="4"/>
      <c r="AE290" s="3"/>
      <c r="AF290" s="4"/>
      <c r="AG290" s="3"/>
      <c r="AH290" s="4"/>
      <c r="AI290" s="3"/>
      <c r="AJ290" s="4"/>
    </row>
    <row r="291">
      <c r="A291" s="3"/>
      <c r="B291" s="4"/>
      <c r="C291" s="3"/>
      <c r="D291" s="4"/>
      <c r="E291" s="3"/>
      <c r="F291" s="4"/>
      <c r="G291" s="3"/>
      <c r="H291" s="4"/>
      <c r="I291" s="3"/>
      <c r="J291" s="4"/>
      <c r="K291" s="3"/>
      <c r="L291" s="4"/>
      <c r="M291" s="3"/>
      <c r="N291" s="4"/>
      <c r="O291" s="3"/>
      <c r="P291" s="4"/>
      <c r="Q291" s="3"/>
      <c r="R291" s="4"/>
      <c r="S291" s="3"/>
      <c r="T291" s="4"/>
      <c r="U291" s="3"/>
      <c r="V291" s="4"/>
      <c r="W291" s="3"/>
      <c r="X291" s="4"/>
      <c r="Y291" s="3"/>
      <c r="Z291" s="4"/>
      <c r="AA291" s="3"/>
      <c r="AB291" s="4"/>
      <c r="AC291" s="3"/>
      <c r="AD291" s="4"/>
      <c r="AE291" s="3"/>
      <c r="AF291" s="4"/>
      <c r="AG291" s="3"/>
      <c r="AH291" s="4"/>
      <c r="AI291" s="3"/>
      <c r="AJ291" s="4"/>
    </row>
    <row r="292">
      <c r="A292" s="3"/>
      <c r="B292" s="4"/>
      <c r="C292" s="3"/>
      <c r="D292" s="4"/>
      <c r="E292" s="3"/>
      <c r="F292" s="4"/>
      <c r="G292" s="3"/>
      <c r="H292" s="4"/>
      <c r="I292" s="3"/>
      <c r="J292" s="4"/>
      <c r="K292" s="3"/>
      <c r="L292" s="4"/>
      <c r="M292" s="3"/>
      <c r="N292" s="4"/>
      <c r="O292" s="3"/>
      <c r="P292" s="4"/>
      <c r="Q292" s="3"/>
      <c r="R292" s="4"/>
      <c r="S292" s="3"/>
      <c r="T292" s="4"/>
      <c r="U292" s="3"/>
      <c r="V292" s="4"/>
      <c r="W292" s="3"/>
      <c r="X292" s="4"/>
      <c r="Y292" s="3"/>
      <c r="Z292" s="4"/>
      <c r="AA292" s="3"/>
      <c r="AB292" s="4"/>
      <c r="AC292" s="3"/>
      <c r="AD292" s="4"/>
      <c r="AE292" s="3"/>
      <c r="AF292" s="4"/>
      <c r="AG292" s="3"/>
      <c r="AH292" s="4"/>
      <c r="AI292" s="3"/>
      <c r="AJ292" s="4"/>
    </row>
    <row r="293">
      <c r="A293" s="3"/>
      <c r="B293" s="4"/>
      <c r="C293" s="3"/>
      <c r="D293" s="4"/>
      <c r="E293" s="3"/>
      <c r="F293" s="4"/>
      <c r="G293" s="3"/>
      <c r="H293" s="4"/>
      <c r="I293" s="3"/>
      <c r="J293" s="4"/>
      <c r="K293" s="3"/>
      <c r="L293" s="4"/>
      <c r="M293" s="3"/>
      <c r="N293" s="4"/>
      <c r="O293" s="3"/>
      <c r="P293" s="4"/>
      <c r="Q293" s="3"/>
      <c r="R293" s="4"/>
      <c r="S293" s="3"/>
      <c r="T293" s="4"/>
      <c r="U293" s="3"/>
      <c r="V293" s="4"/>
      <c r="W293" s="3"/>
      <c r="X293" s="4"/>
      <c r="Y293" s="3"/>
      <c r="Z293" s="4"/>
      <c r="AA293" s="3"/>
      <c r="AB293" s="4"/>
      <c r="AC293" s="3"/>
      <c r="AD293" s="4"/>
      <c r="AE293" s="3"/>
      <c r="AF293" s="4"/>
      <c r="AG293" s="3"/>
      <c r="AH293" s="4"/>
      <c r="AI293" s="3"/>
      <c r="AJ293" s="4"/>
    </row>
    <row r="294">
      <c r="A294" s="3"/>
      <c r="B294" s="4"/>
      <c r="C294" s="3"/>
      <c r="D294" s="4"/>
      <c r="E294" s="3"/>
      <c r="F294" s="4"/>
      <c r="G294" s="3"/>
      <c r="H294" s="4"/>
      <c r="I294" s="3"/>
      <c r="J294" s="4"/>
      <c r="K294" s="3"/>
      <c r="L294" s="4"/>
      <c r="M294" s="3"/>
      <c r="N294" s="4"/>
      <c r="O294" s="3"/>
      <c r="P294" s="4"/>
      <c r="Q294" s="3"/>
      <c r="R294" s="4"/>
      <c r="S294" s="3"/>
      <c r="T294" s="4"/>
      <c r="U294" s="3"/>
      <c r="V294" s="4"/>
      <c r="W294" s="3"/>
      <c r="X294" s="4"/>
      <c r="Y294" s="3"/>
      <c r="Z294" s="4"/>
      <c r="AA294" s="3"/>
      <c r="AB294" s="4"/>
      <c r="AC294" s="3"/>
      <c r="AD294" s="4"/>
      <c r="AE294" s="3"/>
      <c r="AF294" s="4"/>
      <c r="AG294" s="3"/>
      <c r="AH294" s="4"/>
      <c r="AI294" s="3"/>
      <c r="AJ294" s="4"/>
    </row>
    <row r="295">
      <c r="A295" s="3"/>
      <c r="B295" s="4"/>
      <c r="C295" s="3"/>
      <c r="D295" s="4"/>
      <c r="E295" s="3"/>
      <c r="F295" s="4"/>
      <c r="G295" s="3"/>
      <c r="H295" s="4"/>
      <c r="I295" s="3"/>
      <c r="J295" s="4"/>
      <c r="K295" s="3"/>
      <c r="L295" s="4"/>
      <c r="M295" s="3"/>
      <c r="N295" s="4"/>
      <c r="O295" s="3"/>
      <c r="P295" s="4"/>
      <c r="Q295" s="3"/>
      <c r="R295" s="4"/>
      <c r="S295" s="3"/>
      <c r="T295" s="4"/>
      <c r="U295" s="3"/>
      <c r="V295" s="4"/>
      <c r="W295" s="3"/>
      <c r="X295" s="4"/>
      <c r="Y295" s="3"/>
      <c r="Z295" s="4"/>
      <c r="AA295" s="3"/>
      <c r="AB295" s="4"/>
      <c r="AC295" s="3"/>
      <c r="AD295" s="4"/>
      <c r="AE295" s="3"/>
      <c r="AF295" s="4"/>
      <c r="AG295" s="3"/>
      <c r="AH295" s="4"/>
      <c r="AI295" s="3"/>
      <c r="AJ295" s="4"/>
    </row>
    <row r="296">
      <c r="A296" s="3"/>
      <c r="B296" s="4"/>
      <c r="C296" s="3"/>
      <c r="D296" s="4"/>
      <c r="E296" s="3"/>
      <c r="F296" s="4"/>
      <c r="G296" s="3"/>
      <c r="H296" s="4"/>
      <c r="I296" s="3"/>
      <c r="J296" s="4"/>
      <c r="K296" s="3"/>
      <c r="L296" s="4"/>
      <c r="M296" s="3"/>
      <c r="N296" s="4"/>
      <c r="O296" s="3"/>
      <c r="P296" s="4"/>
      <c r="Q296" s="3"/>
      <c r="R296" s="4"/>
      <c r="S296" s="3"/>
      <c r="T296" s="4"/>
      <c r="U296" s="3"/>
      <c r="V296" s="4"/>
      <c r="W296" s="3"/>
      <c r="X296" s="4"/>
      <c r="Y296" s="3"/>
      <c r="Z296" s="4"/>
      <c r="AA296" s="3"/>
      <c r="AB296" s="4"/>
      <c r="AC296" s="3"/>
      <c r="AD296" s="4"/>
      <c r="AE296" s="3"/>
      <c r="AF296" s="4"/>
      <c r="AG296" s="3"/>
      <c r="AH296" s="4"/>
      <c r="AI296" s="3"/>
      <c r="AJ296" s="4"/>
    </row>
    <row r="297">
      <c r="A297" s="3"/>
      <c r="B297" s="4"/>
      <c r="C297" s="3"/>
      <c r="D297" s="4"/>
      <c r="E297" s="3"/>
      <c r="F297" s="4"/>
      <c r="G297" s="3"/>
      <c r="H297" s="4"/>
      <c r="I297" s="3"/>
      <c r="J297" s="4"/>
      <c r="K297" s="3"/>
      <c r="L297" s="4"/>
      <c r="M297" s="3"/>
      <c r="N297" s="4"/>
      <c r="O297" s="3"/>
      <c r="P297" s="4"/>
      <c r="Q297" s="3"/>
      <c r="R297" s="4"/>
      <c r="S297" s="3"/>
      <c r="T297" s="4"/>
      <c r="U297" s="3"/>
      <c r="V297" s="4"/>
      <c r="W297" s="3"/>
      <c r="X297" s="4"/>
      <c r="Y297" s="3"/>
      <c r="Z297" s="4"/>
      <c r="AA297" s="3"/>
      <c r="AB297" s="4"/>
      <c r="AC297" s="3"/>
      <c r="AD297" s="4"/>
      <c r="AE297" s="3"/>
      <c r="AF297" s="4"/>
      <c r="AG297" s="3"/>
      <c r="AH297" s="4"/>
      <c r="AI297" s="3"/>
      <c r="AJ297" s="4"/>
    </row>
    <row r="298">
      <c r="A298" s="3"/>
      <c r="B298" s="4"/>
      <c r="C298" s="3"/>
      <c r="D298" s="4"/>
      <c r="E298" s="3"/>
      <c r="F298" s="4"/>
      <c r="G298" s="3"/>
      <c r="H298" s="4"/>
      <c r="I298" s="3"/>
      <c r="J298" s="4"/>
      <c r="K298" s="3"/>
      <c r="L298" s="4"/>
      <c r="M298" s="3"/>
      <c r="N298" s="4"/>
      <c r="O298" s="3"/>
      <c r="P298" s="4"/>
      <c r="Q298" s="3"/>
      <c r="R298" s="4"/>
      <c r="S298" s="3"/>
      <c r="T298" s="4"/>
      <c r="U298" s="3"/>
      <c r="V298" s="4"/>
      <c r="W298" s="3"/>
      <c r="X298" s="4"/>
      <c r="Y298" s="3"/>
      <c r="Z298" s="4"/>
      <c r="AA298" s="3"/>
      <c r="AB298" s="4"/>
      <c r="AC298" s="3"/>
      <c r="AD298" s="4"/>
      <c r="AE298" s="3"/>
      <c r="AF298" s="4"/>
      <c r="AG298" s="3"/>
      <c r="AH298" s="4"/>
      <c r="AI298" s="3"/>
      <c r="AJ298" s="4"/>
    </row>
    <row r="299">
      <c r="A299" s="3"/>
      <c r="B299" s="4"/>
      <c r="C299" s="3"/>
      <c r="D299" s="4"/>
      <c r="E299" s="3"/>
      <c r="F299" s="4"/>
      <c r="G299" s="3"/>
      <c r="H299" s="4"/>
      <c r="I299" s="3"/>
      <c r="J299" s="4"/>
      <c r="K299" s="3"/>
      <c r="L299" s="4"/>
      <c r="M299" s="3"/>
      <c r="N299" s="4"/>
      <c r="O299" s="3"/>
      <c r="P299" s="4"/>
      <c r="Q299" s="3"/>
      <c r="R299" s="4"/>
      <c r="S299" s="3"/>
      <c r="T299" s="4"/>
      <c r="U299" s="3"/>
      <c r="V299" s="4"/>
      <c r="W299" s="3"/>
      <c r="X299" s="4"/>
      <c r="Y299" s="3"/>
      <c r="Z299" s="4"/>
      <c r="AA299" s="3"/>
      <c r="AB299" s="4"/>
      <c r="AC299" s="3"/>
      <c r="AD299" s="4"/>
      <c r="AE299" s="3"/>
      <c r="AF299" s="4"/>
      <c r="AG299" s="3"/>
      <c r="AH299" s="4"/>
      <c r="AI299" s="3"/>
      <c r="AJ299" s="4"/>
    </row>
    <row r="300">
      <c r="A300" s="3"/>
      <c r="B300" s="4"/>
      <c r="C300" s="3"/>
      <c r="D300" s="4"/>
      <c r="E300" s="3"/>
      <c r="F300" s="4"/>
      <c r="G300" s="3"/>
      <c r="H300" s="4"/>
      <c r="I300" s="3"/>
      <c r="J300" s="4"/>
      <c r="K300" s="3"/>
      <c r="L300" s="4"/>
      <c r="M300" s="3"/>
      <c r="N300" s="4"/>
      <c r="O300" s="3"/>
      <c r="P300" s="4"/>
      <c r="Q300" s="3"/>
      <c r="R300" s="4"/>
      <c r="S300" s="3"/>
      <c r="T300" s="4"/>
      <c r="U300" s="3"/>
      <c r="V300" s="4"/>
      <c r="W300" s="3"/>
      <c r="X300" s="4"/>
      <c r="Y300" s="3"/>
      <c r="Z300" s="4"/>
      <c r="AA300" s="3"/>
      <c r="AB300" s="4"/>
      <c r="AC300" s="3"/>
      <c r="AD300" s="4"/>
      <c r="AE300" s="3"/>
      <c r="AF300" s="4"/>
      <c r="AG300" s="3"/>
      <c r="AH300" s="4"/>
      <c r="AI300" s="3"/>
      <c r="AJ300" s="4"/>
    </row>
    <row r="301">
      <c r="A301" s="3"/>
      <c r="B301" s="4"/>
      <c r="C301" s="3"/>
      <c r="D301" s="4"/>
      <c r="E301" s="3"/>
      <c r="F301" s="4"/>
      <c r="G301" s="3"/>
      <c r="H301" s="4"/>
      <c r="I301" s="3"/>
      <c r="J301" s="4"/>
      <c r="K301" s="3"/>
      <c r="L301" s="4"/>
      <c r="M301" s="3"/>
      <c r="N301" s="4"/>
      <c r="O301" s="3"/>
      <c r="P301" s="4"/>
      <c r="Q301" s="3"/>
      <c r="R301" s="4"/>
      <c r="S301" s="3"/>
      <c r="T301" s="4"/>
      <c r="U301" s="3"/>
      <c r="V301" s="4"/>
      <c r="W301" s="3"/>
      <c r="X301" s="4"/>
      <c r="Y301" s="3"/>
      <c r="Z301" s="4"/>
      <c r="AA301" s="3"/>
      <c r="AB301" s="4"/>
      <c r="AC301" s="3"/>
      <c r="AD301" s="4"/>
      <c r="AE301" s="3"/>
      <c r="AF301" s="4"/>
      <c r="AG301" s="3"/>
      <c r="AH301" s="4"/>
      <c r="AI301" s="3"/>
      <c r="AJ301" s="4"/>
    </row>
    <row r="302">
      <c r="A302" s="3"/>
      <c r="B302" s="4"/>
      <c r="C302" s="3"/>
      <c r="D302" s="4"/>
      <c r="E302" s="3"/>
      <c r="F302" s="4"/>
      <c r="G302" s="3"/>
      <c r="H302" s="4"/>
      <c r="I302" s="3"/>
      <c r="J302" s="4"/>
      <c r="K302" s="3"/>
      <c r="L302" s="4"/>
      <c r="M302" s="3"/>
      <c r="N302" s="4"/>
      <c r="O302" s="3"/>
      <c r="P302" s="4"/>
      <c r="Q302" s="3"/>
      <c r="R302" s="4"/>
      <c r="S302" s="3"/>
      <c r="T302" s="4"/>
      <c r="U302" s="3"/>
      <c r="V302" s="4"/>
      <c r="W302" s="3"/>
      <c r="X302" s="4"/>
      <c r="Y302" s="3"/>
      <c r="Z302" s="4"/>
      <c r="AA302" s="3"/>
      <c r="AB302" s="4"/>
      <c r="AC302" s="3"/>
      <c r="AD302" s="4"/>
      <c r="AE302" s="3"/>
      <c r="AF302" s="4"/>
      <c r="AG302" s="3"/>
      <c r="AH302" s="4"/>
      <c r="AI302" s="3"/>
      <c r="AJ302" s="4"/>
    </row>
    <row r="303">
      <c r="A303" s="3"/>
      <c r="B303" s="4"/>
      <c r="C303" s="3"/>
      <c r="D303" s="4"/>
      <c r="E303" s="3"/>
      <c r="F303" s="4"/>
      <c r="G303" s="3"/>
      <c r="H303" s="4"/>
      <c r="I303" s="3"/>
      <c r="J303" s="4"/>
      <c r="K303" s="3"/>
      <c r="L303" s="4"/>
      <c r="M303" s="3"/>
      <c r="N303" s="4"/>
      <c r="O303" s="3"/>
      <c r="P303" s="4"/>
      <c r="Q303" s="3"/>
      <c r="R303" s="4"/>
      <c r="S303" s="3"/>
      <c r="T303" s="4"/>
      <c r="U303" s="3"/>
      <c r="V303" s="4"/>
      <c r="W303" s="3"/>
      <c r="X303" s="4"/>
      <c r="Y303" s="3"/>
      <c r="Z303" s="4"/>
      <c r="AA303" s="3"/>
      <c r="AB303" s="4"/>
      <c r="AC303" s="3"/>
      <c r="AD303" s="4"/>
      <c r="AE303" s="3"/>
      <c r="AF303" s="4"/>
      <c r="AG303" s="3"/>
      <c r="AH303" s="4"/>
      <c r="AI303" s="3"/>
      <c r="AJ303" s="4"/>
    </row>
    <row r="304">
      <c r="A304" s="3"/>
      <c r="B304" s="4"/>
      <c r="C304" s="3"/>
      <c r="D304" s="4"/>
      <c r="E304" s="3"/>
      <c r="F304" s="4"/>
      <c r="G304" s="3"/>
      <c r="H304" s="4"/>
      <c r="I304" s="3"/>
      <c r="J304" s="4"/>
      <c r="K304" s="3"/>
      <c r="L304" s="4"/>
      <c r="M304" s="3"/>
      <c r="N304" s="4"/>
      <c r="O304" s="3"/>
      <c r="P304" s="4"/>
      <c r="Q304" s="3"/>
      <c r="R304" s="4"/>
      <c r="S304" s="3"/>
      <c r="T304" s="4"/>
      <c r="U304" s="3"/>
      <c r="V304" s="4"/>
      <c r="W304" s="3"/>
      <c r="X304" s="4"/>
      <c r="Y304" s="3"/>
      <c r="Z304" s="4"/>
      <c r="AA304" s="3"/>
      <c r="AB304" s="4"/>
      <c r="AC304" s="3"/>
      <c r="AD304" s="4"/>
      <c r="AE304" s="3"/>
      <c r="AF304" s="4"/>
      <c r="AG304" s="3"/>
      <c r="AH304" s="4"/>
      <c r="AI304" s="3"/>
      <c r="AJ304" s="4"/>
    </row>
    <row r="305">
      <c r="A305" s="3"/>
      <c r="B305" s="4"/>
      <c r="C305" s="3"/>
      <c r="D305" s="4"/>
      <c r="E305" s="3"/>
      <c r="F305" s="4"/>
      <c r="G305" s="3"/>
      <c r="H305" s="4"/>
      <c r="I305" s="3"/>
      <c r="J305" s="4"/>
      <c r="K305" s="3"/>
      <c r="L305" s="4"/>
      <c r="M305" s="3"/>
      <c r="N305" s="4"/>
      <c r="O305" s="3"/>
      <c r="P305" s="4"/>
      <c r="Q305" s="3"/>
      <c r="R305" s="4"/>
      <c r="S305" s="3"/>
      <c r="T305" s="4"/>
      <c r="U305" s="3"/>
      <c r="V305" s="4"/>
      <c r="W305" s="3"/>
      <c r="X305" s="4"/>
      <c r="Y305" s="3"/>
      <c r="Z305" s="4"/>
      <c r="AA305" s="3"/>
      <c r="AB305" s="4"/>
      <c r="AC305" s="3"/>
      <c r="AD305" s="4"/>
      <c r="AE305" s="3"/>
      <c r="AF305" s="4"/>
      <c r="AG305" s="3"/>
      <c r="AH305" s="4"/>
      <c r="AI305" s="3"/>
      <c r="AJ305" s="4"/>
    </row>
    <row r="306">
      <c r="A306" s="3"/>
      <c r="B306" s="4"/>
      <c r="C306" s="3"/>
      <c r="D306" s="4"/>
      <c r="E306" s="3"/>
      <c r="F306" s="4"/>
      <c r="G306" s="3"/>
      <c r="H306" s="4"/>
      <c r="I306" s="3"/>
      <c r="J306" s="4"/>
      <c r="K306" s="3"/>
      <c r="L306" s="4"/>
      <c r="M306" s="3"/>
      <c r="N306" s="4"/>
      <c r="O306" s="3"/>
      <c r="P306" s="4"/>
      <c r="Q306" s="3"/>
      <c r="R306" s="4"/>
      <c r="S306" s="3"/>
      <c r="T306" s="4"/>
      <c r="U306" s="3"/>
      <c r="V306" s="4"/>
      <c r="W306" s="3"/>
      <c r="X306" s="4"/>
      <c r="Y306" s="3"/>
      <c r="Z306" s="4"/>
      <c r="AA306" s="3"/>
      <c r="AB306" s="4"/>
      <c r="AC306" s="3"/>
      <c r="AD306" s="4"/>
      <c r="AE306" s="3"/>
      <c r="AF306" s="4"/>
      <c r="AG306" s="3"/>
      <c r="AH306" s="4"/>
      <c r="AI306" s="3"/>
      <c r="AJ306" s="4"/>
    </row>
    <row r="307">
      <c r="A307" s="3"/>
      <c r="B307" s="4"/>
      <c r="C307" s="3"/>
      <c r="D307" s="4"/>
      <c r="E307" s="3"/>
      <c r="F307" s="4"/>
      <c r="G307" s="3"/>
      <c r="H307" s="4"/>
      <c r="I307" s="3"/>
      <c r="J307" s="4"/>
      <c r="K307" s="3"/>
      <c r="L307" s="4"/>
      <c r="M307" s="3"/>
      <c r="N307" s="4"/>
      <c r="O307" s="3"/>
      <c r="P307" s="4"/>
      <c r="Q307" s="3"/>
      <c r="R307" s="4"/>
      <c r="S307" s="3"/>
      <c r="T307" s="4"/>
      <c r="U307" s="3"/>
      <c r="V307" s="4"/>
      <c r="W307" s="3"/>
      <c r="X307" s="4"/>
      <c r="Y307" s="3"/>
      <c r="Z307" s="4"/>
      <c r="AA307" s="3"/>
      <c r="AB307" s="4"/>
      <c r="AC307" s="3"/>
      <c r="AD307" s="4"/>
      <c r="AE307" s="3"/>
      <c r="AF307" s="4"/>
      <c r="AG307" s="3"/>
      <c r="AH307" s="4"/>
      <c r="AI307" s="3"/>
      <c r="AJ307" s="4"/>
    </row>
    <row r="308">
      <c r="A308" s="3"/>
      <c r="B308" s="4"/>
      <c r="C308" s="3"/>
      <c r="D308" s="4"/>
      <c r="E308" s="3"/>
      <c r="F308" s="4"/>
      <c r="G308" s="3"/>
      <c r="H308" s="4"/>
      <c r="I308" s="3"/>
      <c r="J308" s="4"/>
      <c r="K308" s="3"/>
      <c r="L308" s="4"/>
      <c r="M308" s="3"/>
      <c r="N308" s="4"/>
      <c r="O308" s="3"/>
      <c r="P308" s="4"/>
      <c r="Q308" s="3"/>
      <c r="R308" s="4"/>
      <c r="S308" s="3"/>
      <c r="T308" s="4"/>
      <c r="U308" s="3"/>
      <c r="V308" s="4"/>
      <c r="W308" s="3"/>
      <c r="X308" s="4"/>
      <c r="Y308" s="3"/>
      <c r="Z308" s="4"/>
      <c r="AA308" s="3"/>
      <c r="AB308" s="4"/>
      <c r="AC308" s="3"/>
      <c r="AD308" s="4"/>
      <c r="AE308" s="3"/>
      <c r="AF308" s="4"/>
      <c r="AG308" s="3"/>
      <c r="AH308" s="4"/>
      <c r="AI308" s="3"/>
      <c r="AJ308" s="4"/>
    </row>
    <row r="309">
      <c r="A309" s="3"/>
      <c r="B309" s="4"/>
      <c r="C309" s="3"/>
      <c r="D309" s="4"/>
      <c r="E309" s="3"/>
      <c r="F309" s="4"/>
      <c r="G309" s="3"/>
      <c r="H309" s="4"/>
      <c r="I309" s="3"/>
      <c r="J309" s="4"/>
      <c r="K309" s="3"/>
      <c r="L309" s="4"/>
      <c r="M309" s="3"/>
      <c r="N309" s="4"/>
      <c r="O309" s="3"/>
      <c r="P309" s="4"/>
      <c r="Q309" s="3"/>
      <c r="R309" s="4"/>
      <c r="S309" s="3"/>
      <c r="T309" s="4"/>
      <c r="U309" s="3"/>
      <c r="V309" s="4"/>
      <c r="W309" s="3"/>
      <c r="X309" s="4"/>
      <c r="Y309" s="3"/>
      <c r="Z309" s="4"/>
      <c r="AA309" s="3"/>
      <c r="AB309" s="4"/>
      <c r="AC309" s="3"/>
      <c r="AD309" s="4"/>
      <c r="AE309" s="3"/>
      <c r="AF309" s="4"/>
      <c r="AG309" s="3"/>
      <c r="AH309" s="4"/>
      <c r="AI309" s="3"/>
      <c r="AJ309" s="4"/>
    </row>
    <row r="310">
      <c r="A310" s="3"/>
      <c r="B310" s="4"/>
      <c r="C310" s="3"/>
      <c r="D310" s="4"/>
      <c r="E310" s="3"/>
      <c r="F310" s="4"/>
      <c r="G310" s="3"/>
      <c r="H310" s="4"/>
      <c r="I310" s="3"/>
      <c r="J310" s="4"/>
      <c r="K310" s="3"/>
      <c r="L310" s="4"/>
      <c r="M310" s="3"/>
      <c r="N310" s="4"/>
      <c r="O310" s="3"/>
      <c r="P310" s="4"/>
      <c r="Q310" s="3"/>
      <c r="R310" s="4"/>
      <c r="S310" s="3"/>
      <c r="T310" s="4"/>
      <c r="U310" s="3"/>
      <c r="V310" s="4"/>
      <c r="W310" s="3"/>
      <c r="X310" s="4"/>
      <c r="Y310" s="3"/>
      <c r="Z310" s="4"/>
      <c r="AA310" s="3"/>
      <c r="AB310" s="4"/>
      <c r="AC310" s="3"/>
      <c r="AD310" s="4"/>
      <c r="AE310" s="3"/>
      <c r="AF310" s="4"/>
      <c r="AG310" s="3"/>
      <c r="AH310" s="4"/>
      <c r="AI310" s="3"/>
      <c r="AJ310" s="4"/>
    </row>
    <row r="311">
      <c r="A311" s="3"/>
      <c r="B311" s="4"/>
      <c r="C311" s="3"/>
      <c r="D311" s="4"/>
      <c r="E311" s="3"/>
      <c r="F311" s="4"/>
      <c r="G311" s="3"/>
      <c r="H311" s="4"/>
      <c r="I311" s="3"/>
      <c r="J311" s="4"/>
      <c r="K311" s="3"/>
      <c r="L311" s="4"/>
      <c r="M311" s="3"/>
      <c r="N311" s="4"/>
      <c r="O311" s="3"/>
      <c r="P311" s="4"/>
      <c r="Q311" s="3"/>
      <c r="R311" s="4"/>
      <c r="S311" s="3"/>
      <c r="T311" s="4"/>
      <c r="U311" s="3"/>
      <c r="V311" s="4"/>
      <c r="W311" s="3"/>
      <c r="X311" s="4"/>
      <c r="Y311" s="3"/>
      <c r="Z311" s="4"/>
      <c r="AA311" s="3"/>
      <c r="AB311" s="4"/>
      <c r="AC311" s="3"/>
      <c r="AD311" s="4"/>
      <c r="AE311" s="3"/>
      <c r="AF311" s="4"/>
      <c r="AG311" s="3"/>
      <c r="AH311" s="4"/>
      <c r="AI311" s="3"/>
      <c r="AJ311" s="4"/>
    </row>
    <row r="312">
      <c r="A312" s="3"/>
      <c r="B312" s="4"/>
      <c r="C312" s="3"/>
      <c r="D312" s="4"/>
      <c r="E312" s="3"/>
      <c r="F312" s="4"/>
      <c r="G312" s="3"/>
      <c r="H312" s="4"/>
      <c r="I312" s="3"/>
      <c r="J312" s="4"/>
      <c r="K312" s="3"/>
      <c r="L312" s="4"/>
      <c r="M312" s="3"/>
      <c r="N312" s="4"/>
      <c r="O312" s="3"/>
      <c r="P312" s="4"/>
      <c r="Q312" s="3"/>
      <c r="R312" s="4"/>
      <c r="S312" s="3"/>
      <c r="T312" s="4"/>
      <c r="U312" s="3"/>
      <c r="V312" s="4"/>
      <c r="W312" s="3"/>
      <c r="X312" s="4"/>
      <c r="Y312" s="3"/>
      <c r="Z312" s="4"/>
      <c r="AA312" s="3"/>
      <c r="AB312" s="4"/>
      <c r="AC312" s="3"/>
      <c r="AD312" s="4"/>
      <c r="AE312" s="3"/>
      <c r="AF312" s="4"/>
      <c r="AG312" s="3"/>
      <c r="AH312" s="4"/>
      <c r="AI312" s="3"/>
      <c r="AJ312" s="4"/>
    </row>
    <row r="313">
      <c r="A313" s="3"/>
      <c r="B313" s="4"/>
      <c r="C313" s="3"/>
      <c r="D313" s="4"/>
      <c r="E313" s="3"/>
      <c r="F313" s="4"/>
      <c r="G313" s="3"/>
      <c r="H313" s="4"/>
      <c r="I313" s="3"/>
      <c r="J313" s="4"/>
      <c r="K313" s="3"/>
      <c r="L313" s="4"/>
      <c r="M313" s="3"/>
      <c r="N313" s="4"/>
      <c r="O313" s="3"/>
      <c r="P313" s="4"/>
      <c r="Q313" s="3"/>
      <c r="R313" s="4"/>
      <c r="S313" s="3"/>
      <c r="T313" s="4"/>
      <c r="U313" s="3"/>
      <c r="V313" s="4"/>
      <c r="W313" s="3"/>
      <c r="X313" s="4"/>
      <c r="Y313" s="3"/>
      <c r="Z313" s="4"/>
      <c r="AA313" s="3"/>
      <c r="AB313" s="4"/>
      <c r="AC313" s="3"/>
      <c r="AD313" s="4"/>
      <c r="AE313" s="3"/>
      <c r="AF313" s="4"/>
      <c r="AG313" s="3"/>
      <c r="AH313" s="4"/>
      <c r="AI313" s="3"/>
      <c r="AJ313" s="4"/>
    </row>
    <row r="314">
      <c r="A314" s="3"/>
      <c r="B314" s="4"/>
      <c r="C314" s="3"/>
      <c r="D314" s="4"/>
      <c r="E314" s="3"/>
      <c r="F314" s="4"/>
      <c r="G314" s="3"/>
      <c r="H314" s="4"/>
      <c r="I314" s="3"/>
      <c r="J314" s="4"/>
      <c r="K314" s="3"/>
      <c r="L314" s="4"/>
      <c r="M314" s="3"/>
      <c r="N314" s="4"/>
      <c r="O314" s="3"/>
      <c r="P314" s="4"/>
      <c r="Q314" s="3"/>
      <c r="R314" s="4"/>
      <c r="S314" s="3"/>
      <c r="T314" s="4"/>
      <c r="U314" s="3"/>
      <c r="V314" s="4"/>
      <c r="W314" s="3"/>
      <c r="X314" s="4"/>
      <c r="Y314" s="3"/>
      <c r="Z314" s="4"/>
      <c r="AA314" s="3"/>
      <c r="AB314" s="4"/>
      <c r="AC314" s="3"/>
      <c r="AD314" s="4"/>
      <c r="AE314" s="3"/>
      <c r="AF314" s="4"/>
      <c r="AG314" s="3"/>
      <c r="AH314" s="4"/>
      <c r="AI314" s="3"/>
      <c r="AJ314" s="4"/>
    </row>
    <row r="315">
      <c r="A315" s="3"/>
      <c r="B315" s="4"/>
      <c r="C315" s="3"/>
      <c r="D315" s="4"/>
      <c r="E315" s="3"/>
      <c r="F315" s="4"/>
      <c r="G315" s="3"/>
      <c r="H315" s="4"/>
      <c r="I315" s="3"/>
      <c r="J315" s="4"/>
      <c r="K315" s="3"/>
      <c r="L315" s="4"/>
      <c r="M315" s="3"/>
      <c r="N315" s="4"/>
      <c r="O315" s="3"/>
      <c r="P315" s="4"/>
      <c r="Q315" s="3"/>
      <c r="R315" s="4"/>
      <c r="S315" s="3"/>
      <c r="T315" s="4"/>
      <c r="U315" s="3"/>
      <c r="V315" s="4"/>
      <c r="W315" s="3"/>
      <c r="X315" s="4"/>
      <c r="Y315" s="3"/>
      <c r="Z315" s="4"/>
      <c r="AA315" s="3"/>
      <c r="AB315" s="4"/>
      <c r="AC315" s="3"/>
      <c r="AD315" s="4"/>
      <c r="AE315" s="3"/>
      <c r="AF315" s="4"/>
      <c r="AG315" s="3"/>
      <c r="AH315" s="4"/>
      <c r="AI315" s="3"/>
      <c r="AJ315" s="4"/>
    </row>
    <row r="316">
      <c r="A316" s="3"/>
      <c r="B316" s="4"/>
      <c r="C316" s="3"/>
      <c r="D316" s="4"/>
      <c r="E316" s="3"/>
      <c r="F316" s="4"/>
      <c r="G316" s="3"/>
      <c r="H316" s="4"/>
      <c r="I316" s="3"/>
      <c r="J316" s="4"/>
      <c r="K316" s="3"/>
      <c r="L316" s="4"/>
      <c r="M316" s="3"/>
      <c r="N316" s="4"/>
      <c r="O316" s="3"/>
      <c r="P316" s="4"/>
      <c r="Q316" s="3"/>
      <c r="R316" s="4"/>
      <c r="S316" s="3"/>
      <c r="T316" s="4"/>
      <c r="U316" s="3"/>
      <c r="V316" s="4"/>
      <c r="W316" s="3"/>
      <c r="X316" s="4"/>
      <c r="Y316" s="3"/>
      <c r="Z316" s="4"/>
      <c r="AA316" s="3"/>
      <c r="AB316" s="4"/>
      <c r="AC316" s="3"/>
      <c r="AD316" s="4"/>
      <c r="AE316" s="3"/>
      <c r="AF316" s="4"/>
      <c r="AG316" s="3"/>
      <c r="AH316" s="4"/>
      <c r="AI316" s="3"/>
      <c r="AJ316" s="4"/>
    </row>
    <row r="317">
      <c r="A317" s="3"/>
      <c r="B317" s="4"/>
      <c r="C317" s="3"/>
      <c r="D317" s="4"/>
      <c r="E317" s="3"/>
      <c r="F317" s="4"/>
      <c r="G317" s="3"/>
      <c r="H317" s="4"/>
      <c r="I317" s="3"/>
      <c r="J317" s="4"/>
      <c r="K317" s="3"/>
      <c r="L317" s="4"/>
      <c r="M317" s="3"/>
      <c r="N317" s="4"/>
      <c r="O317" s="3"/>
      <c r="P317" s="4"/>
      <c r="Q317" s="3"/>
      <c r="R317" s="4"/>
      <c r="S317" s="3"/>
      <c r="T317" s="4"/>
      <c r="U317" s="3"/>
      <c r="V317" s="4"/>
      <c r="W317" s="3"/>
      <c r="X317" s="4"/>
      <c r="Y317" s="3"/>
      <c r="Z317" s="4"/>
      <c r="AA317" s="3"/>
      <c r="AB317" s="4"/>
      <c r="AC317" s="3"/>
      <c r="AD317" s="4"/>
      <c r="AE317" s="3"/>
      <c r="AF317" s="4"/>
      <c r="AG317" s="3"/>
      <c r="AH317" s="4"/>
      <c r="AI317" s="3"/>
      <c r="AJ317" s="4"/>
    </row>
    <row r="318">
      <c r="A318" s="3"/>
      <c r="B318" s="4"/>
      <c r="C318" s="3"/>
      <c r="D318" s="4"/>
      <c r="E318" s="3"/>
      <c r="F318" s="4"/>
      <c r="G318" s="3"/>
      <c r="H318" s="4"/>
      <c r="I318" s="3"/>
      <c r="J318" s="4"/>
      <c r="K318" s="3"/>
      <c r="L318" s="4"/>
      <c r="M318" s="3"/>
      <c r="N318" s="4"/>
      <c r="O318" s="3"/>
      <c r="P318" s="4"/>
      <c r="Q318" s="3"/>
      <c r="R318" s="4"/>
      <c r="S318" s="3"/>
      <c r="T318" s="4"/>
      <c r="U318" s="3"/>
      <c r="V318" s="4"/>
      <c r="W318" s="3"/>
      <c r="X318" s="4"/>
      <c r="Y318" s="3"/>
      <c r="Z318" s="4"/>
      <c r="AA318" s="3"/>
      <c r="AB318" s="4"/>
      <c r="AC318" s="3"/>
      <c r="AD318" s="4"/>
      <c r="AE318" s="3"/>
      <c r="AF318" s="4"/>
      <c r="AG318" s="3"/>
      <c r="AH318" s="4"/>
      <c r="AI318" s="3"/>
      <c r="AJ318" s="4"/>
    </row>
    <row r="319">
      <c r="A319" s="3"/>
      <c r="B319" s="4"/>
      <c r="C319" s="3"/>
      <c r="D319" s="4"/>
      <c r="E319" s="3"/>
      <c r="F319" s="4"/>
      <c r="G319" s="3"/>
      <c r="H319" s="4"/>
      <c r="I319" s="3"/>
      <c r="J319" s="4"/>
      <c r="K319" s="3"/>
      <c r="L319" s="4"/>
      <c r="M319" s="3"/>
      <c r="N319" s="4"/>
      <c r="O319" s="3"/>
      <c r="P319" s="4"/>
      <c r="Q319" s="3"/>
      <c r="R319" s="4"/>
      <c r="S319" s="3"/>
      <c r="T319" s="4"/>
      <c r="U319" s="3"/>
      <c r="V319" s="4"/>
      <c r="W319" s="3"/>
      <c r="X319" s="4"/>
      <c r="Y319" s="3"/>
      <c r="Z319" s="4"/>
      <c r="AA319" s="3"/>
      <c r="AB319" s="4"/>
      <c r="AC319" s="3"/>
      <c r="AD319" s="4"/>
      <c r="AE319" s="3"/>
      <c r="AF319" s="4"/>
      <c r="AG319" s="3"/>
      <c r="AH319" s="4"/>
      <c r="AI319" s="3"/>
      <c r="AJ319" s="4"/>
    </row>
    <row r="320">
      <c r="A320" s="3"/>
      <c r="B320" s="4"/>
      <c r="C320" s="3"/>
      <c r="D320" s="4"/>
      <c r="E320" s="3"/>
      <c r="F320" s="4"/>
      <c r="G320" s="3"/>
      <c r="H320" s="4"/>
      <c r="I320" s="3"/>
      <c r="J320" s="4"/>
      <c r="K320" s="3"/>
      <c r="L320" s="4"/>
      <c r="M320" s="3"/>
      <c r="N320" s="4"/>
      <c r="O320" s="3"/>
      <c r="P320" s="4"/>
      <c r="Q320" s="3"/>
      <c r="R320" s="4"/>
      <c r="S320" s="3"/>
      <c r="T320" s="4"/>
      <c r="U320" s="3"/>
      <c r="V320" s="4"/>
      <c r="W320" s="3"/>
      <c r="X320" s="4"/>
      <c r="Y320" s="3"/>
      <c r="Z320" s="4"/>
      <c r="AA320" s="3"/>
      <c r="AB320" s="4"/>
      <c r="AC320" s="3"/>
      <c r="AD320" s="4"/>
      <c r="AE320" s="3"/>
      <c r="AF320" s="4"/>
      <c r="AG320" s="3"/>
      <c r="AH320" s="4"/>
      <c r="AI320" s="3"/>
      <c r="AJ320" s="4"/>
    </row>
    <row r="321">
      <c r="A321" s="3"/>
      <c r="B321" s="4"/>
      <c r="C321" s="3"/>
      <c r="D321" s="4"/>
      <c r="E321" s="3"/>
      <c r="F321" s="4"/>
      <c r="G321" s="3"/>
      <c r="H321" s="4"/>
      <c r="I321" s="3"/>
      <c r="J321" s="4"/>
      <c r="K321" s="3"/>
      <c r="L321" s="4"/>
      <c r="M321" s="3"/>
      <c r="N321" s="4"/>
      <c r="O321" s="3"/>
      <c r="P321" s="4"/>
      <c r="Q321" s="3"/>
      <c r="R321" s="4"/>
      <c r="S321" s="3"/>
      <c r="T321" s="4"/>
      <c r="U321" s="3"/>
      <c r="V321" s="4"/>
      <c r="W321" s="3"/>
      <c r="X321" s="4"/>
      <c r="Y321" s="3"/>
      <c r="Z321" s="4"/>
      <c r="AA321" s="3"/>
      <c r="AB321" s="4"/>
      <c r="AC321" s="3"/>
      <c r="AD321" s="4"/>
      <c r="AE321" s="3"/>
      <c r="AF321" s="4"/>
      <c r="AG321" s="3"/>
      <c r="AH321" s="4"/>
      <c r="AI321" s="3"/>
      <c r="AJ321" s="4"/>
    </row>
    <row r="322">
      <c r="A322" s="3"/>
      <c r="B322" s="4"/>
      <c r="C322" s="3"/>
      <c r="D322" s="4"/>
      <c r="E322" s="3"/>
      <c r="F322" s="4"/>
      <c r="G322" s="3"/>
      <c r="H322" s="4"/>
      <c r="I322" s="3"/>
      <c r="J322" s="4"/>
      <c r="K322" s="3"/>
      <c r="L322" s="4"/>
      <c r="M322" s="3"/>
      <c r="N322" s="4"/>
      <c r="O322" s="3"/>
      <c r="P322" s="4"/>
      <c r="Q322" s="3"/>
      <c r="R322" s="4"/>
      <c r="S322" s="3"/>
      <c r="T322" s="4"/>
      <c r="U322" s="3"/>
      <c r="V322" s="4"/>
      <c r="W322" s="3"/>
      <c r="X322" s="4"/>
      <c r="Y322" s="3"/>
      <c r="Z322" s="4"/>
      <c r="AA322" s="3"/>
      <c r="AB322" s="4"/>
      <c r="AC322" s="3"/>
      <c r="AD322" s="4"/>
      <c r="AE322" s="3"/>
      <c r="AF322" s="4"/>
      <c r="AG322" s="3"/>
      <c r="AH322" s="4"/>
      <c r="AI322" s="3"/>
      <c r="AJ322" s="4"/>
    </row>
    <row r="323">
      <c r="A323" s="3"/>
      <c r="B323" s="4"/>
      <c r="C323" s="3"/>
      <c r="D323" s="4"/>
      <c r="E323" s="3"/>
      <c r="F323" s="4"/>
      <c r="G323" s="3"/>
      <c r="H323" s="4"/>
      <c r="I323" s="3"/>
      <c r="J323" s="4"/>
      <c r="K323" s="3"/>
      <c r="L323" s="4"/>
      <c r="M323" s="3"/>
      <c r="N323" s="4"/>
      <c r="O323" s="3"/>
      <c r="P323" s="4"/>
      <c r="Q323" s="3"/>
      <c r="R323" s="4"/>
      <c r="S323" s="3"/>
      <c r="T323" s="4"/>
      <c r="U323" s="3"/>
      <c r="V323" s="4"/>
      <c r="W323" s="3"/>
      <c r="X323" s="4"/>
      <c r="Y323" s="3"/>
      <c r="Z323" s="4"/>
      <c r="AA323" s="3"/>
      <c r="AB323" s="4"/>
      <c r="AC323" s="3"/>
      <c r="AD323" s="4"/>
      <c r="AE323" s="3"/>
      <c r="AF323" s="4"/>
      <c r="AG323" s="3"/>
      <c r="AH323" s="4"/>
      <c r="AI323" s="3"/>
      <c r="AJ323" s="4"/>
    </row>
    <row r="324">
      <c r="A324" s="3"/>
      <c r="B324" s="4"/>
      <c r="C324" s="3"/>
      <c r="D324" s="4"/>
      <c r="E324" s="3"/>
      <c r="F324" s="4"/>
      <c r="G324" s="3"/>
      <c r="H324" s="4"/>
      <c r="I324" s="3"/>
      <c r="J324" s="4"/>
      <c r="K324" s="3"/>
      <c r="L324" s="4"/>
      <c r="M324" s="3"/>
      <c r="N324" s="4"/>
      <c r="O324" s="3"/>
      <c r="P324" s="4"/>
      <c r="Q324" s="3"/>
      <c r="R324" s="4"/>
      <c r="S324" s="3"/>
      <c r="T324" s="4"/>
      <c r="U324" s="3"/>
      <c r="V324" s="4"/>
      <c r="W324" s="3"/>
      <c r="X324" s="4"/>
      <c r="Y324" s="3"/>
      <c r="Z324" s="4"/>
      <c r="AA324" s="3"/>
      <c r="AB324" s="4"/>
      <c r="AC324" s="3"/>
      <c r="AD324" s="4"/>
      <c r="AE324" s="3"/>
      <c r="AF324" s="4"/>
      <c r="AG324" s="3"/>
      <c r="AH324" s="4"/>
      <c r="AI324" s="3"/>
      <c r="AJ324" s="4"/>
    </row>
    <row r="325">
      <c r="A325" s="3"/>
      <c r="B325" s="4"/>
      <c r="C325" s="3"/>
      <c r="D325" s="4"/>
      <c r="E325" s="3"/>
      <c r="F325" s="4"/>
      <c r="G325" s="3"/>
      <c r="H325" s="4"/>
      <c r="I325" s="3"/>
      <c r="J325" s="4"/>
      <c r="K325" s="3"/>
      <c r="L325" s="4"/>
      <c r="M325" s="3"/>
      <c r="N325" s="4"/>
      <c r="O325" s="3"/>
      <c r="P325" s="4"/>
      <c r="Q325" s="3"/>
      <c r="R325" s="4"/>
      <c r="S325" s="3"/>
      <c r="T325" s="4"/>
      <c r="U325" s="3"/>
      <c r="V325" s="4"/>
      <c r="W325" s="3"/>
      <c r="X325" s="4"/>
      <c r="Y325" s="3"/>
      <c r="Z325" s="4"/>
      <c r="AA325" s="3"/>
      <c r="AB325" s="4"/>
      <c r="AC325" s="3"/>
      <c r="AD325" s="4"/>
      <c r="AE325" s="3"/>
      <c r="AF325" s="4"/>
      <c r="AG325" s="3"/>
      <c r="AH325" s="4"/>
      <c r="AI325" s="3"/>
      <c r="AJ325" s="4"/>
    </row>
    <row r="326">
      <c r="A326" s="3"/>
      <c r="B326" s="4"/>
      <c r="C326" s="3"/>
      <c r="D326" s="4"/>
      <c r="E326" s="3"/>
      <c r="F326" s="4"/>
      <c r="G326" s="3"/>
      <c r="H326" s="4"/>
      <c r="I326" s="3"/>
      <c r="J326" s="4"/>
      <c r="K326" s="3"/>
      <c r="L326" s="4"/>
      <c r="M326" s="3"/>
      <c r="N326" s="4"/>
      <c r="O326" s="3"/>
      <c r="P326" s="4"/>
      <c r="Q326" s="3"/>
      <c r="R326" s="4"/>
      <c r="S326" s="3"/>
      <c r="T326" s="4"/>
      <c r="U326" s="3"/>
      <c r="V326" s="4"/>
      <c r="W326" s="3"/>
      <c r="X326" s="4"/>
      <c r="Y326" s="3"/>
      <c r="Z326" s="4"/>
      <c r="AA326" s="3"/>
      <c r="AB326" s="4"/>
      <c r="AC326" s="3"/>
      <c r="AD326" s="4"/>
      <c r="AE326" s="3"/>
      <c r="AF326" s="4"/>
      <c r="AG326" s="3"/>
      <c r="AH326" s="4"/>
      <c r="AI326" s="3"/>
      <c r="AJ326" s="4"/>
    </row>
    <row r="327">
      <c r="A327" s="3"/>
      <c r="B327" s="4"/>
      <c r="C327" s="3"/>
      <c r="D327" s="4"/>
      <c r="E327" s="3"/>
      <c r="F327" s="4"/>
      <c r="G327" s="3"/>
      <c r="H327" s="4"/>
      <c r="I327" s="3"/>
      <c r="J327" s="4"/>
      <c r="K327" s="3"/>
      <c r="L327" s="4"/>
      <c r="M327" s="3"/>
      <c r="N327" s="4"/>
      <c r="O327" s="3"/>
      <c r="P327" s="4"/>
      <c r="Q327" s="3"/>
      <c r="R327" s="4"/>
      <c r="S327" s="3"/>
      <c r="T327" s="4"/>
      <c r="U327" s="3"/>
      <c r="V327" s="4"/>
      <c r="W327" s="3"/>
      <c r="X327" s="4"/>
      <c r="Y327" s="3"/>
      <c r="Z327" s="4"/>
      <c r="AA327" s="3"/>
      <c r="AB327" s="4"/>
      <c r="AC327" s="3"/>
      <c r="AD327" s="4"/>
      <c r="AE327" s="3"/>
      <c r="AF327" s="4"/>
      <c r="AG327" s="3"/>
      <c r="AH327" s="4"/>
      <c r="AI327" s="3"/>
      <c r="AJ327" s="4"/>
    </row>
    <row r="328">
      <c r="A328" s="3"/>
      <c r="B328" s="4"/>
      <c r="C328" s="3"/>
      <c r="D328" s="4"/>
      <c r="E328" s="3"/>
      <c r="F328" s="4"/>
      <c r="G328" s="3"/>
      <c r="H328" s="4"/>
      <c r="I328" s="3"/>
      <c r="J328" s="4"/>
      <c r="K328" s="3"/>
      <c r="L328" s="4"/>
      <c r="M328" s="3"/>
      <c r="N328" s="4"/>
      <c r="O328" s="3"/>
      <c r="P328" s="4"/>
      <c r="Q328" s="3"/>
      <c r="R328" s="4"/>
      <c r="S328" s="3"/>
      <c r="T328" s="4"/>
      <c r="U328" s="3"/>
      <c r="V328" s="4"/>
      <c r="W328" s="3"/>
      <c r="X328" s="4"/>
      <c r="Y328" s="3"/>
      <c r="Z328" s="4"/>
      <c r="AA328" s="3"/>
      <c r="AB328" s="4"/>
      <c r="AC328" s="3"/>
      <c r="AD328" s="4"/>
      <c r="AE328" s="3"/>
      <c r="AF328" s="4"/>
      <c r="AG328" s="3"/>
      <c r="AH328" s="4"/>
      <c r="AI328" s="3"/>
      <c r="AJ328" s="4"/>
    </row>
    <row r="329">
      <c r="A329" s="3"/>
      <c r="B329" s="4"/>
      <c r="C329" s="3"/>
      <c r="D329" s="4"/>
      <c r="E329" s="3"/>
      <c r="F329" s="4"/>
      <c r="G329" s="3"/>
      <c r="H329" s="4"/>
      <c r="I329" s="3"/>
      <c r="J329" s="4"/>
      <c r="K329" s="3"/>
      <c r="L329" s="4"/>
      <c r="M329" s="3"/>
      <c r="N329" s="4"/>
      <c r="O329" s="3"/>
      <c r="P329" s="4"/>
      <c r="Q329" s="3"/>
      <c r="R329" s="4"/>
      <c r="S329" s="3"/>
      <c r="T329" s="4"/>
      <c r="U329" s="3"/>
      <c r="V329" s="4"/>
      <c r="W329" s="3"/>
      <c r="X329" s="4"/>
      <c r="Y329" s="3"/>
      <c r="Z329" s="4"/>
      <c r="AA329" s="3"/>
      <c r="AB329" s="4"/>
      <c r="AC329" s="3"/>
      <c r="AD329" s="4"/>
      <c r="AE329" s="3"/>
      <c r="AF329" s="4"/>
      <c r="AG329" s="3"/>
      <c r="AH329" s="4"/>
      <c r="AI329" s="3"/>
      <c r="AJ329" s="4"/>
    </row>
    <row r="330">
      <c r="A330" s="3"/>
      <c r="B330" s="4"/>
      <c r="C330" s="3"/>
      <c r="D330" s="4"/>
      <c r="E330" s="3"/>
      <c r="F330" s="4"/>
      <c r="G330" s="3"/>
      <c r="H330" s="4"/>
      <c r="I330" s="3"/>
      <c r="J330" s="4"/>
      <c r="K330" s="3"/>
      <c r="L330" s="4"/>
      <c r="M330" s="3"/>
      <c r="N330" s="4"/>
      <c r="O330" s="3"/>
      <c r="P330" s="4"/>
      <c r="Q330" s="3"/>
      <c r="R330" s="4"/>
      <c r="S330" s="3"/>
      <c r="T330" s="4"/>
      <c r="U330" s="3"/>
      <c r="V330" s="4"/>
      <c r="W330" s="3"/>
      <c r="X330" s="4"/>
      <c r="Y330" s="3"/>
      <c r="Z330" s="4"/>
      <c r="AA330" s="3"/>
      <c r="AB330" s="4"/>
      <c r="AC330" s="3"/>
      <c r="AD330" s="4"/>
      <c r="AE330" s="3"/>
      <c r="AF330" s="4"/>
      <c r="AG330" s="3"/>
      <c r="AH330" s="4"/>
      <c r="AI330" s="3"/>
      <c r="AJ330" s="4"/>
    </row>
    <row r="331">
      <c r="A331" s="3"/>
      <c r="B331" s="4"/>
      <c r="C331" s="3"/>
      <c r="D331" s="4"/>
      <c r="E331" s="3"/>
      <c r="F331" s="4"/>
      <c r="G331" s="3"/>
      <c r="H331" s="4"/>
      <c r="I331" s="3"/>
      <c r="J331" s="4"/>
      <c r="K331" s="3"/>
      <c r="L331" s="4"/>
      <c r="M331" s="3"/>
      <c r="N331" s="4"/>
      <c r="O331" s="3"/>
      <c r="P331" s="4"/>
      <c r="Q331" s="3"/>
      <c r="R331" s="4"/>
      <c r="S331" s="3"/>
      <c r="T331" s="4"/>
      <c r="U331" s="3"/>
      <c r="V331" s="4"/>
      <c r="W331" s="3"/>
      <c r="X331" s="4"/>
      <c r="Y331" s="3"/>
      <c r="Z331" s="4"/>
      <c r="AA331" s="3"/>
      <c r="AB331" s="4"/>
      <c r="AC331" s="3"/>
      <c r="AD331" s="4"/>
      <c r="AE331" s="3"/>
      <c r="AF331" s="4"/>
      <c r="AG331" s="3"/>
      <c r="AH331" s="4"/>
      <c r="AI331" s="3"/>
      <c r="AJ331" s="4"/>
    </row>
    <row r="332">
      <c r="A332" s="3"/>
      <c r="B332" s="4"/>
      <c r="C332" s="3"/>
      <c r="D332" s="4"/>
      <c r="E332" s="3"/>
      <c r="F332" s="4"/>
      <c r="G332" s="3"/>
      <c r="H332" s="4"/>
      <c r="I332" s="3"/>
      <c r="J332" s="4"/>
      <c r="K332" s="3"/>
      <c r="L332" s="4"/>
      <c r="M332" s="3"/>
      <c r="N332" s="4"/>
      <c r="O332" s="3"/>
      <c r="P332" s="4"/>
      <c r="Q332" s="3"/>
      <c r="R332" s="4"/>
      <c r="S332" s="3"/>
      <c r="T332" s="4"/>
      <c r="U332" s="3"/>
      <c r="V332" s="4"/>
      <c r="W332" s="3"/>
      <c r="X332" s="4"/>
      <c r="Y332" s="3"/>
      <c r="Z332" s="4"/>
      <c r="AA332" s="3"/>
      <c r="AB332" s="4"/>
      <c r="AC332" s="3"/>
      <c r="AD332" s="4"/>
      <c r="AE332" s="3"/>
      <c r="AF332" s="4"/>
      <c r="AG332" s="3"/>
      <c r="AH332" s="4"/>
      <c r="AI332" s="3"/>
      <c r="AJ332" s="4"/>
    </row>
    <row r="333">
      <c r="A333" s="3"/>
      <c r="B333" s="4"/>
      <c r="C333" s="3"/>
      <c r="D333" s="4"/>
      <c r="E333" s="3"/>
      <c r="F333" s="4"/>
      <c r="G333" s="3"/>
      <c r="H333" s="4"/>
      <c r="I333" s="3"/>
      <c r="J333" s="4"/>
      <c r="K333" s="3"/>
      <c r="L333" s="4"/>
      <c r="M333" s="3"/>
      <c r="N333" s="4"/>
      <c r="O333" s="3"/>
      <c r="P333" s="4"/>
      <c r="Q333" s="3"/>
      <c r="R333" s="4"/>
      <c r="S333" s="3"/>
      <c r="T333" s="4"/>
      <c r="U333" s="3"/>
      <c r="V333" s="4"/>
      <c r="W333" s="3"/>
      <c r="X333" s="4"/>
      <c r="Y333" s="3"/>
      <c r="Z333" s="4"/>
      <c r="AA333" s="3"/>
      <c r="AB333" s="4"/>
      <c r="AC333" s="3"/>
      <c r="AD333" s="4"/>
      <c r="AE333" s="3"/>
      <c r="AF333" s="4"/>
      <c r="AG333" s="3"/>
      <c r="AH333" s="4"/>
      <c r="AI333" s="3"/>
      <c r="AJ333" s="4"/>
    </row>
    <row r="334">
      <c r="A334" s="3"/>
      <c r="B334" s="4"/>
      <c r="C334" s="3"/>
      <c r="D334" s="4"/>
      <c r="E334" s="3"/>
      <c r="F334" s="4"/>
      <c r="G334" s="3"/>
      <c r="H334" s="4"/>
      <c r="I334" s="3"/>
      <c r="J334" s="4"/>
      <c r="K334" s="3"/>
      <c r="L334" s="4"/>
      <c r="M334" s="3"/>
      <c r="N334" s="4"/>
      <c r="O334" s="3"/>
      <c r="P334" s="4"/>
      <c r="Q334" s="3"/>
      <c r="R334" s="4"/>
      <c r="S334" s="3"/>
      <c r="T334" s="4"/>
      <c r="U334" s="3"/>
      <c r="V334" s="4"/>
      <c r="W334" s="3"/>
      <c r="X334" s="4"/>
      <c r="Y334" s="3"/>
      <c r="Z334" s="4"/>
      <c r="AA334" s="3"/>
      <c r="AB334" s="4"/>
      <c r="AC334" s="3"/>
      <c r="AD334" s="4"/>
      <c r="AE334" s="3"/>
      <c r="AF334" s="4"/>
      <c r="AG334" s="3"/>
      <c r="AH334" s="4"/>
      <c r="AI334" s="3"/>
      <c r="AJ334" s="4"/>
    </row>
    <row r="335">
      <c r="A335" s="3"/>
      <c r="B335" s="4"/>
      <c r="C335" s="3"/>
      <c r="D335" s="4"/>
      <c r="E335" s="3"/>
      <c r="F335" s="4"/>
      <c r="G335" s="3"/>
      <c r="H335" s="4"/>
      <c r="I335" s="3"/>
      <c r="J335" s="4"/>
      <c r="K335" s="3"/>
      <c r="L335" s="4"/>
      <c r="M335" s="3"/>
      <c r="N335" s="4"/>
      <c r="O335" s="3"/>
      <c r="P335" s="4"/>
      <c r="Q335" s="3"/>
      <c r="R335" s="4"/>
      <c r="S335" s="3"/>
      <c r="T335" s="4"/>
      <c r="U335" s="3"/>
      <c r="V335" s="4"/>
      <c r="W335" s="3"/>
      <c r="X335" s="4"/>
      <c r="Y335" s="3"/>
      <c r="Z335" s="4"/>
      <c r="AA335" s="3"/>
      <c r="AB335" s="4"/>
      <c r="AC335" s="3"/>
      <c r="AD335" s="4"/>
      <c r="AE335" s="3"/>
      <c r="AF335" s="4"/>
      <c r="AG335" s="3"/>
      <c r="AH335" s="4"/>
      <c r="AI335" s="3"/>
      <c r="AJ335" s="4"/>
    </row>
    <row r="336">
      <c r="A336" s="3"/>
      <c r="B336" s="4"/>
      <c r="C336" s="3"/>
      <c r="D336" s="4"/>
      <c r="E336" s="3"/>
      <c r="F336" s="4"/>
      <c r="G336" s="3"/>
      <c r="H336" s="4"/>
      <c r="I336" s="3"/>
      <c r="J336" s="4"/>
      <c r="K336" s="3"/>
      <c r="L336" s="4"/>
      <c r="M336" s="3"/>
      <c r="N336" s="4"/>
      <c r="O336" s="3"/>
      <c r="P336" s="4"/>
      <c r="Q336" s="3"/>
      <c r="R336" s="4"/>
      <c r="S336" s="3"/>
      <c r="T336" s="4"/>
      <c r="U336" s="3"/>
      <c r="V336" s="4"/>
      <c r="W336" s="3"/>
      <c r="X336" s="4"/>
      <c r="Y336" s="3"/>
      <c r="Z336" s="4"/>
      <c r="AA336" s="3"/>
      <c r="AB336" s="4"/>
      <c r="AC336" s="3"/>
      <c r="AD336" s="4"/>
      <c r="AE336" s="3"/>
      <c r="AF336" s="4"/>
      <c r="AG336" s="3"/>
      <c r="AH336" s="4"/>
      <c r="AI336" s="3"/>
      <c r="AJ336" s="4"/>
    </row>
    <row r="337">
      <c r="A337" s="3"/>
      <c r="B337" s="4"/>
      <c r="C337" s="3"/>
      <c r="D337" s="4"/>
      <c r="E337" s="3"/>
      <c r="F337" s="4"/>
      <c r="G337" s="3"/>
      <c r="H337" s="4"/>
      <c r="I337" s="3"/>
      <c r="J337" s="4"/>
      <c r="K337" s="3"/>
      <c r="L337" s="4"/>
      <c r="M337" s="3"/>
      <c r="N337" s="4"/>
      <c r="O337" s="3"/>
      <c r="P337" s="4"/>
      <c r="Q337" s="3"/>
      <c r="R337" s="4"/>
      <c r="S337" s="3"/>
      <c r="T337" s="4"/>
      <c r="U337" s="3"/>
      <c r="V337" s="4"/>
      <c r="W337" s="3"/>
      <c r="X337" s="4"/>
      <c r="Y337" s="3"/>
      <c r="Z337" s="4"/>
      <c r="AA337" s="3"/>
      <c r="AB337" s="4"/>
      <c r="AC337" s="3"/>
      <c r="AD337" s="4"/>
      <c r="AE337" s="3"/>
      <c r="AF337" s="4"/>
      <c r="AG337" s="3"/>
      <c r="AH337" s="4"/>
      <c r="AI337" s="3"/>
      <c r="AJ337" s="4"/>
    </row>
    <row r="338">
      <c r="A338" s="3"/>
      <c r="B338" s="4"/>
      <c r="C338" s="3"/>
      <c r="D338" s="4"/>
      <c r="E338" s="3"/>
      <c r="F338" s="4"/>
      <c r="G338" s="3"/>
      <c r="H338" s="4"/>
      <c r="I338" s="3"/>
      <c r="J338" s="4"/>
      <c r="K338" s="3"/>
      <c r="L338" s="4"/>
      <c r="M338" s="3"/>
      <c r="N338" s="4"/>
      <c r="O338" s="3"/>
      <c r="P338" s="4"/>
      <c r="Q338" s="3"/>
      <c r="R338" s="4"/>
      <c r="S338" s="3"/>
      <c r="T338" s="4"/>
      <c r="U338" s="3"/>
      <c r="V338" s="4"/>
      <c r="W338" s="3"/>
      <c r="X338" s="4"/>
      <c r="Y338" s="3"/>
      <c r="Z338" s="4"/>
      <c r="AA338" s="3"/>
      <c r="AB338" s="4"/>
      <c r="AC338" s="3"/>
      <c r="AD338" s="4"/>
      <c r="AE338" s="3"/>
      <c r="AF338" s="4"/>
      <c r="AG338" s="3"/>
      <c r="AH338" s="4"/>
      <c r="AI338" s="3"/>
      <c r="AJ338" s="4"/>
    </row>
    <row r="339">
      <c r="A339" s="3"/>
      <c r="B339" s="4"/>
      <c r="C339" s="3"/>
      <c r="D339" s="4"/>
      <c r="E339" s="3"/>
      <c r="F339" s="4"/>
      <c r="G339" s="3"/>
      <c r="H339" s="4"/>
      <c r="I339" s="3"/>
      <c r="J339" s="4"/>
      <c r="K339" s="3"/>
      <c r="L339" s="4"/>
      <c r="M339" s="3"/>
      <c r="N339" s="4"/>
      <c r="O339" s="3"/>
      <c r="P339" s="4"/>
      <c r="Q339" s="3"/>
      <c r="R339" s="4"/>
      <c r="S339" s="3"/>
      <c r="T339" s="4"/>
      <c r="U339" s="3"/>
      <c r="V339" s="4"/>
      <c r="W339" s="3"/>
      <c r="X339" s="4"/>
      <c r="Y339" s="3"/>
      <c r="Z339" s="4"/>
      <c r="AA339" s="3"/>
      <c r="AB339" s="4"/>
      <c r="AC339" s="3"/>
      <c r="AD339" s="4"/>
      <c r="AE339" s="3"/>
      <c r="AF339" s="4"/>
      <c r="AG339" s="3"/>
      <c r="AH339" s="4"/>
      <c r="AI339" s="3"/>
      <c r="AJ339" s="4"/>
    </row>
    <row r="340">
      <c r="A340" s="3"/>
      <c r="B340" s="4"/>
      <c r="C340" s="3"/>
      <c r="D340" s="4"/>
      <c r="E340" s="3"/>
      <c r="F340" s="4"/>
      <c r="G340" s="3"/>
      <c r="H340" s="4"/>
      <c r="I340" s="3"/>
      <c r="J340" s="4"/>
      <c r="K340" s="3"/>
      <c r="L340" s="4"/>
      <c r="M340" s="3"/>
      <c r="N340" s="4"/>
      <c r="O340" s="3"/>
      <c r="P340" s="4"/>
      <c r="Q340" s="3"/>
      <c r="R340" s="4"/>
      <c r="S340" s="3"/>
      <c r="T340" s="4"/>
      <c r="U340" s="3"/>
      <c r="V340" s="4"/>
      <c r="W340" s="3"/>
      <c r="X340" s="4"/>
      <c r="Y340" s="3"/>
      <c r="Z340" s="4"/>
      <c r="AA340" s="3"/>
      <c r="AB340" s="4"/>
      <c r="AC340" s="3"/>
      <c r="AD340" s="4"/>
      <c r="AE340" s="3"/>
      <c r="AF340" s="4"/>
      <c r="AG340" s="3"/>
      <c r="AH340" s="4"/>
      <c r="AI340" s="3"/>
      <c r="AJ340" s="4"/>
    </row>
    <row r="341">
      <c r="A341" s="3"/>
      <c r="B341" s="4"/>
      <c r="C341" s="3"/>
      <c r="D341" s="4"/>
      <c r="E341" s="3"/>
      <c r="F341" s="4"/>
      <c r="G341" s="3"/>
      <c r="H341" s="4"/>
      <c r="I341" s="3"/>
      <c r="J341" s="4"/>
      <c r="K341" s="3"/>
      <c r="L341" s="4"/>
      <c r="M341" s="3"/>
      <c r="N341" s="4"/>
      <c r="O341" s="3"/>
      <c r="P341" s="4"/>
      <c r="Q341" s="3"/>
      <c r="R341" s="4"/>
      <c r="S341" s="3"/>
      <c r="T341" s="4"/>
      <c r="U341" s="3"/>
      <c r="V341" s="4"/>
      <c r="W341" s="3"/>
      <c r="X341" s="4"/>
      <c r="Y341" s="3"/>
      <c r="Z341" s="4"/>
      <c r="AA341" s="3"/>
      <c r="AB341" s="4"/>
      <c r="AC341" s="3"/>
      <c r="AD341" s="4"/>
      <c r="AE341" s="3"/>
      <c r="AF341" s="4"/>
      <c r="AG341" s="3"/>
      <c r="AH341" s="4"/>
      <c r="AI341" s="3"/>
      <c r="AJ341" s="4"/>
    </row>
    <row r="342">
      <c r="A342" s="3"/>
      <c r="B342" s="4"/>
      <c r="C342" s="3"/>
      <c r="D342" s="4"/>
      <c r="E342" s="3"/>
      <c r="F342" s="4"/>
      <c r="G342" s="3"/>
      <c r="H342" s="4"/>
      <c r="I342" s="3"/>
      <c r="J342" s="4"/>
      <c r="K342" s="3"/>
      <c r="L342" s="4"/>
      <c r="M342" s="3"/>
      <c r="N342" s="4"/>
      <c r="O342" s="3"/>
      <c r="P342" s="4"/>
      <c r="Q342" s="3"/>
      <c r="R342" s="4"/>
      <c r="S342" s="3"/>
      <c r="T342" s="4"/>
      <c r="U342" s="3"/>
      <c r="V342" s="4"/>
      <c r="W342" s="3"/>
      <c r="X342" s="4"/>
      <c r="Y342" s="3"/>
      <c r="Z342" s="4"/>
      <c r="AA342" s="3"/>
      <c r="AB342" s="4"/>
      <c r="AC342" s="3"/>
      <c r="AD342" s="4"/>
      <c r="AE342" s="3"/>
      <c r="AF342" s="4"/>
      <c r="AG342" s="3"/>
      <c r="AH342" s="4"/>
      <c r="AI342" s="3"/>
      <c r="AJ342" s="4"/>
    </row>
    <row r="343">
      <c r="A343" s="3"/>
      <c r="B343" s="4"/>
      <c r="C343" s="3"/>
      <c r="D343" s="4"/>
      <c r="E343" s="3"/>
      <c r="F343" s="4"/>
      <c r="G343" s="3"/>
      <c r="H343" s="4"/>
      <c r="I343" s="3"/>
      <c r="J343" s="4"/>
      <c r="K343" s="3"/>
      <c r="L343" s="4"/>
      <c r="M343" s="3"/>
      <c r="N343" s="4"/>
      <c r="O343" s="3"/>
      <c r="P343" s="4"/>
      <c r="Q343" s="3"/>
      <c r="R343" s="4"/>
      <c r="S343" s="3"/>
      <c r="T343" s="4"/>
      <c r="U343" s="3"/>
      <c r="V343" s="4"/>
      <c r="W343" s="3"/>
      <c r="X343" s="4"/>
      <c r="Y343" s="3"/>
      <c r="Z343" s="4"/>
      <c r="AA343" s="3"/>
      <c r="AB343" s="4"/>
      <c r="AC343" s="3"/>
      <c r="AD343" s="4"/>
      <c r="AE343" s="3"/>
      <c r="AF343" s="4"/>
      <c r="AG343" s="3"/>
      <c r="AH343" s="4"/>
      <c r="AI343" s="3"/>
      <c r="AJ343" s="4"/>
    </row>
    <row r="344">
      <c r="A344" s="3"/>
      <c r="B344" s="4"/>
      <c r="C344" s="3"/>
      <c r="D344" s="4"/>
      <c r="E344" s="3"/>
      <c r="F344" s="4"/>
      <c r="G344" s="3"/>
      <c r="H344" s="4"/>
      <c r="I344" s="3"/>
      <c r="J344" s="4"/>
      <c r="K344" s="3"/>
      <c r="L344" s="4"/>
      <c r="M344" s="3"/>
      <c r="N344" s="4"/>
      <c r="O344" s="3"/>
      <c r="P344" s="4"/>
      <c r="Q344" s="3"/>
      <c r="R344" s="4"/>
      <c r="S344" s="3"/>
      <c r="T344" s="4"/>
      <c r="U344" s="3"/>
      <c r="V344" s="4"/>
      <c r="W344" s="3"/>
      <c r="X344" s="4"/>
      <c r="Y344" s="3"/>
      <c r="Z344" s="4"/>
      <c r="AA344" s="3"/>
      <c r="AB344" s="4"/>
      <c r="AC344" s="3"/>
      <c r="AD344" s="4"/>
      <c r="AE344" s="3"/>
      <c r="AF344" s="4"/>
      <c r="AG344" s="3"/>
      <c r="AH344" s="4"/>
      <c r="AI344" s="3"/>
      <c r="AJ344" s="4"/>
    </row>
    <row r="345">
      <c r="A345" s="3"/>
      <c r="B345" s="4"/>
      <c r="C345" s="3"/>
      <c r="D345" s="4"/>
      <c r="E345" s="3"/>
      <c r="F345" s="4"/>
      <c r="G345" s="3"/>
      <c r="H345" s="4"/>
      <c r="I345" s="3"/>
      <c r="J345" s="4"/>
      <c r="K345" s="3"/>
      <c r="L345" s="4"/>
      <c r="M345" s="3"/>
      <c r="N345" s="4"/>
      <c r="O345" s="3"/>
      <c r="P345" s="4"/>
      <c r="Q345" s="3"/>
      <c r="R345" s="4"/>
      <c r="S345" s="3"/>
      <c r="T345" s="4"/>
      <c r="U345" s="3"/>
      <c r="V345" s="4"/>
      <c r="W345" s="3"/>
      <c r="X345" s="4"/>
      <c r="Y345" s="3"/>
      <c r="Z345" s="4"/>
      <c r="AA345" s="3"/>
      <c r="AB345" s="4"/>
      <c r="AC345" s="3"/>
      <c r="AD345" s="4"/>
      <c r="AE345" s="3"/>
      <c r="AF345" s="4"/>
      <c r="AG345" s="3"/>
      <c r="AH345" s="4"/>
      <c r="AI345" s="3"/>
      <c r="AJ345" s="4"/>
    </row>
    <row r="346">
      <c r="A346" s="3"/>
      <c r="B346" s="4"/>
      <c r="C346" s="3"/>
      <c r="D346" s="4"/>
      <c r="E346" s="3"/>
      <c r="F346" s="4"/>
      <c r="G346" s="3"/>
      <c r="H346" s="4"/>
      <c r="I346" s="3"/>
      <c r="J346" s="4"/>
      <c r="K346" s="3"/>
      <c r="L346" s="4"/>
      <c r="M346" s="3"/>
      <c r="N346" s="4"/>
      <c r="O346" s="3"/>
      <c r="P346" s="4"/>
      <c r="Q346" s="3"/>
      <c r="R346" s="4"/>
      <c r="S346" s="3"/>
      <c r="T346" s="4"/>
      <c r="U346" s="3"/>
      <c r="V346" s="4"/>
      <c r="W346" s="3"/>
      <c r="X346" s="4"/>
      <c r="Y346" s="3"/>
      <c r="Z346" s="4"/>
      <c r="AA346" s="3"/>
      <c r="AB346" s="4"/>
      <c r="AC346" s="3"/>
      <c r="AD346" s="4"/>
      <c r="AE346" s="3"/>
      <c r="AF346" s="4"/>
      <c r="AG346" s="3"/>
      <c r="AH346" s="4"/>
      <c r="AI346" s="3"/>
      <c r="AJ346" s="4"/>
    </row>
    <row r="347">
      <c r="A347" s="3"/>
      <c r="B347" s="4"/>
      <c r="C347" s="3"/>
      <c r="D347" s="4"/>
      <c r="E347" s="3"/>
      <c r="F347" s="4"/>
      <c r="G347" s="3"/>
      <c r="H347" s="4"/>
      <c r="I347" s="3"/>
      <c r="J347" s="4"/>
      <c r="K347" s="3"/>
      <c r="L347" s="4"/>
      <c r="M347" s="3"/>
      <c r="N347" s="4"/>
      <c r="O347" s="3"/>
      <c r="P347" s="4"/>
      <c r="Q347" s="3"/>
      <c r="R347" s="4"/>
      <c r="S347" s="3"/>
      <c r="T347" s="4"/>
      <c r="U347" s="3"/>
      <c r="V347" s="4"/>
      <c r="W347" s="3"/>
      <c r="X347" s="4"/>
      <c r="Y347" s="3"/>
      <c r="Z347" s="4"/>
      <c r="AA347" s="3"/>
      <c r="AB347" s="4"/>
      <c r="AC347" s="3"/>
      <c r="AD347" s="4"/>
      <c r="AE347" s="3"/>
      <c r="AF347" s="4"/>
      <c r="AG347" s="3"/>
      <c r="AH347" s="4"/>
      <c r="AI347" s="3"/>
      <c r="AJ347" s="4"/>
    </row>
    <row r="348">
      <c r="A348" s="3"/>
      <c r="B348" s="4"/>
      <c r="C348" s="3"/>
      <c r="D348" s="4"/>
      <c r="E348" s="3"/>
      <c r="F348" s="4"/>
      <c r="G348" s="3"/>
      <c r="H348" s="4"/>
      <c r="I348" s="3"/>
      <c r="J348" s="4"/>
      <c r="K348" s="3"/>
      <c r="L348" s="4"/>
      <c r="M348" s="3"/>
      <c r="N348" s="4"/>
      <c r="O348" s="3"/>
      <c r="P348" s="4"/>
      <c r="Q348" s="3"/>
      <c r="R348" s="4"/>
      <c r="S348" s="3"/>
      <c r="T348" s="4"/>
      <c r="U348" s="3"/>
      <c r="V348" s="4"/>
      <c r="W348" s="3"/>
      <c r="X348" s="4"/>
      <c r="Y348" s="3"/>
      <c r="Z348" s="4"/>
      <c r="AA348" s="3"/>
      <c r="AB348" s="4"/>
      <c r="AC348" s="3"/>
      <c r="AD348" s="4"/>
      <c r="AE348" s="3"/>
      <c r="AF348" s="4"/>
      <c r="AG348" s="3"/>
      <c r="AH348" s="4"/>
      <c r="AI348" s="3"/>
      <c r="AJ348" s="4"/>
    </row>
    <row r="349">
      <c r="A349" s="3"/>
      <c r="B349" s="4"/>
      <c r="C349" s="3"/>
      <c r="D349" s="4"/>
      <c r="E349" s="3"/>
      <c r="F349" s="4"/>
      <c r="G349" s="3"/>
      <c r="H349" s="4"/>
      <c r="I349" s="3"/>
      <c r="J349" s="4"/>
      <c r="K349" s="3"/>
      <c r="L349" s="4"/>
      <c r="M349" s="3"/>
      <c r="N349" s="4"/>
      <c r="O349" s="3"/>
      <c r="P349" s="4"/>
      <c r="Q349" s="3"/>
      <c r="R349" s="4"/>
      <c r="S349" s="3"/>
      <c r="T349" s="4"/>
      <c r="U349" s="3"/>
      <c r="V349" s="4"/>
      <c r="W349" s="3"/>
      <c r="X349" s="4"/>
      <c r="Y349" s="3"/>
      <c r="Z349" s="4"/>
      <c r="AA349" s="3"/>
      <c r="AB349" s="4"/>
      <c r="AC349" s="3"/>
      <c r="AD349" s="4"/>
      <c r="AE349" s="3"/>
      <c r="AF349" s="4"/>
      <c r="AG349" s="3"/>
      <c r="AH349" s="4"/>
      <c r="AI349" s="3"/>
      <c r="AJ349" s="4"/>
    </row>
    <row r="350">
      <c r="A350" s="3"/>
      <c r="B350" s="4"/>
      <c r="C350" s="3"/>
      <c r="D350" s="4"/>
      <c r="E350" s="3"/>
      <c r="F350" s="4"/>
      <c r="G350" s="3"/>
      <c r="H350" s="4"/>
      <c r="I350" s="3"/>
      <c r="J350" s="4"/>
      <c r="K350" s="3"/>
      <c r="L350" s="4"/>
      <c r="M350" s="3"/>
      <c r="N350" s="4"/>
      <c r="O350" s="3"/>
      <c r="P350" s="4"/>
      <c r="Q350" s="3"/>
      <c r="R350" s="4"/>
      <c r="S350" s="3"/>
      <c r="T350" s="4"/>
      <c r="U350" s="3"/>
      <c r="V350" s="4"/>
      <c r="W350" s="3"/>
      <c r="X350" s="4"/>
      <c r="Y350" s="3"/>
      <c r="Z350" s="4"/>
      <c r="AA350" s="3"/>
      <c r="AB350" s="4"/>
      <c r="AC350" s="3"/>
      <c r="AD350" s="4"/>
      <c r="AE350" s="3"/>
      <c r="AF350" s="4"/>
      <c r="AG350" s="3"/>
      <c r="AH350" s="4"/>
      <c r="AI350" s="3"/>
      <c r="AJ350" s="4"/>
    </row>
    <row r="351">
      <c r="A351" s="3"/>
      <c r="B351" s="4"/>
      <c r="C351" s="3"/>
      <c r="D351" s="4"/>
      <c r="E351" s="3"/>
      <c r="F351" s="4"/>
      <c r="G351" s="3"/>
      <c r="H351" s="4"/>
      <c r="I351" s="3"/>
      <c r="J351" s="4"/>
      <c r="K351" s="3"/>
      <c r="L351" s="4"/>
      <c r="M351" s="3"/>
      <c r="N351" s="4"/>
      <c r="O351" s="3"/>
      <c r="P351" s="4"/>
      <c r="Q351" s="3"/>
      <c r="R351" s="4"/>
      <c r="S351" s="3"/>
      <c r="T351" s="4"/>
      <c r="U351" s="3"/>
      <c r="V351" s="4"/>
      <c r="W351" s="3"/>
      <c r="X351" s="4"/>
      <c r="Y351" s="3"/>
      <c r="Z351" s="4"/>
      <c r="AA351" s="3"/>
      <c r="AB351" s="4"/>
      <c r="AC351" s="3"/>
      <c r="AD351" s="4"/>
      <c r="AE351" s="3"/>
      <c r="AF351" s="4"/>
      <c r="AG351" s="3"/>
      <c r="AH351" s="4"/>
      <c r="AI351" s="3"/>
      <c r="AJ351" s="4"/>
    </row>
    <row r="352">
      <c r="A352" s="3"/>
      <c r="B352" s="4"/>
      <c r="C352" s="3"/>
      <c r="D352" s="4"/>
      <c r="E352" s="3"/>
      <c r="F352" s="4"/>
      <c r="G352" s="3"/>
      <c r="H352" s="4"/>
      <c r="I352" s="3"/>
      <c r="J352" s="4"/>
      <c r="K352" s="3"/>
      <c r="L352" s="4"/>
      <c r="M352" s="3"/>
      <c r="N352" s="4"/>
      <c r="O352" s="3"/>
      <c r="P352" s="4"/>
      <c r="Q352" s="3"/>
      <c r="R352" s="4"/>
      <c r="S352" s="3"/>
      <c r="T352" s="4"/>
      <c r="U352" s="3"/>
      <c r="V352" s="4"/>
      <c r="W352" s="3"/>
      <c r="X352" s="4"/>
      <c r="Y352" s="3"/>
      <c r="Z352" s="4"/>
      <c r="AA352" s="3"/>
      <c r="AB352" s="4"/>
      <c r="AC352" s="3"/>
      <c r="AD352" s="4"/>
      <c r="AE352" s="3"/>
      <c r="AF352" s="4"/>
      <c r="AG352" s="3"/>
      <c r="AH352" s="4"/>
      <c r="AI352" s="3"/>
      <c r="AJ352" s="4"/>
    </row>
    <row r="353">
      <c r="A353" s="3"/>
      <c r="B353" s="4"/>
      <c r="C353" s="3"/>
      <c r="D353" s="4"/>
      <c r="E353" s="3"/>
      <c r="F353" s="4"/>
      <c r="G353" s="3"/>
      <c r="H353" s="4"/>
      <c r="I353" s="3"/>
      <c r="J353" s="4"/>
      <c r="K353" s="3"/>
      <c r="L353" s="4"/>
      <c r="M353" s="3"/>
      <c r="N353" s="4"/>
      <c r="O353" s="3"/>
      <c r="P353" s="4"/>
      <c r="Q353" s="3"/>
      <c r="R353" s="4"/>
      <c r="S353" s="3"/>
      <c r="T353" s="4"/>
      <c r="U353" s="3"/>
      <c r="V353" s="4"/>
      <c r="W353" s="3"/>
      <c r="X353" s="4"/>
      <c r="Y353" s="3"/>
      <c r="Z353" s="4"/>
      <c r="AA353" s="3"/>
      <c r="AB353" s="4"/>
      <c r="AC353" s="3"/>
      <c r="AD353" s="4"/>
      <c r="AE353" s="3"/>
      <c r="AF353" s="4"/>
      <c r="AG353" s="3"/>
      <c r="AH353" s="4"/>
      <c r="AI353" s="3"/>
      <c r="AJ353" s="4"/>
    </row>
    <row r="354">
      <c r="A354" s="3"/>
      <c r="B354" s="4"/>
      <c r="C354" s="3"/>
      <c r="D354" s="4"/>
      <c r="E354" s="3"/>
      <c r="F354" s="4"/>
      <c r="G354" s="3"/>
      <c r="H354" s="4"/>
      <c r="I354" s="3"/>
      <c r="J354" s="4"/>
      <c r="K354" s="3"/>
      <c r="L354" s="4"/>
      <c r="M354" s="3"/>
      <c r="N354" s="4"/>
      <c r="O354" s="3"/>
      <c r="P354" s="4"/>
      <c r="Q354" s="3"/>
      <c r="R354" s="4"/>
      <c r="S354" s="3"/>
      <c r="T354" s="4"/>
      <c r="U354" s="3"/>
      <c r="V354" s="4"/>
      <c r="W354" s="3"/>
      <c r="X354" s="4"/>
      <c r="Y354" s="3"/>
      <c r="Z354" s="4"/>
      <c r="AA354" s="3"/>
      <c r="AB354" s="4"/>
      <c r="AC354" s="3"/>
      <c r="AD354" s="4"/>
      <c r="AE354" s="3"/>
      <c r="AF354" s="4"/>
      <c r="AG354" s="3"/>
      <c r="AH354" s="4"/>
      <c r="AI354" s="3"/>
      <c r="AJ354" s="4"/>
    </row>
    <row r="355">
      <c r="A355" s="3"/>
      <c r="B355" s="4"/>
      <c r="C355" s="3"/>
      <c r="D355" s="4"/>
      <c r="E355" s="3"/>
      <c r="F355" s="4"/>
      <c r="G355" s="3"/>
      <c r="H355" s="4"/>
      <c r="I355" s="3"/>
      <c r="J355" s="4"/>
      <c r="K355" s="3"/>
      <c r="L355" s="4"/>
      <c r="M355" s="3"/>
      <c r="N355" s="4"/>
      <c r="O355" s="3"/>
      <c r="P355" s="4"/>
      <c r="Q355" s="3"/>
      <c r="R355" s="4"/>
      <c r="S355" s="3"/>
      <c r="T355" s="4"/>
      <c r="U355" s="3"/>
      <c r="V355" s="4"/>
      <c r="W355" s="3"/>
      <c r="X355" s="4"/>
      <c r="Y355" s="3"/>
      <c r="Z355" s="4"/>
      <c r="AA355" s="3"/>
      <c r="AB355" s="4"/>
      <c r="AC355" s="3"/>
      <c r="AD355" s="4"/>
      <c r="AE355" s="3"/>
      <c r="AF355" s="4"/>
      <c r="AG355" s="3"/>
      <c r="AH355" s="4"/>
      <c r="AI355" s="3"/>
      <c r="AJ355" s="4"/>
    </row>
    <row r="356">
      <c r="A356" s="3"/>
      <c r="B356" s="4"/>
      <c r="C356" s="3"/>
      <c r="D356" s="4"/>
      <c r="E356" s="3"/>
      <c r="F356" s="4"/>
      <c r="G356" s="3"/>
      <c r="H356" s="4"/>
      <c r="I356" s="3"/>
      <c r="J356" s="4"/>
      <c r="K356" s="3"/>
      <c r="L356" s="4"/>
      <c r="M356" s="3"/>
      <c r="N356" s="4"/>
      <c r="O356" s="3"/>
      <c r="P356" s="4"/>
      <c r="Q356" s="3"/>
      <c r="R356" s="4"/>
      <c r="S356" s="3"/>
      <c r="T356" s="4"/>
      <c r="U356" s="3"/>
      <c r="V356" s="4"/>
      <c r="W356" s="3"/>
      <c r="X356" s="4"/>
      <c r="Y356" s="3"/>
      <c r="Z356" s="4"/>
      <c r="AA356" s="3"/>
      <c r="AB356" s="4"/>
      <c r="AC356" s="3"/>
      <c r="AD356" s="4"/>
      <c r="AE356" s="3"/>
      <c r="AF356" s="4"/>
      <c r="AG356" s="3"/>
      <c r="AH356" s="4"/>
      <c r="AI356" s="3"/>
      <c r="AJ356" s="4"/>
    </row>
    <row r="357">
      <c r="A357" s="3"/>
      <c r="B357" s="4"/>
      <c r="C357" s="3"/>
      <c r="D357" s="4"/>
      <c r="E357" s="3"/>
      <c r="F357" s="4"/>
      <c r="G357" s="3"/>
      <c r="H357" s="4"/>
      <c r="I357" s="3"/>
      <c r="J357" s="4"/>
      <c r="K357" s="3"/>
      <c r="L357" s="4"/>
      <c r="M357" s="3"/>
      <c r="N357" s="4"/>
      <c r="O357" s="3"/>
      <c r="P357" s="4"/>
      <c r="Q357" s="3"/>
      <c r="R357" s="4"/>
      <c r="S357" s="3"/>
      <c r="T357" s="4"/>
      <c r="U357" s="3"/>
      <c r="V357" s="4"/>
      <c r="W357" s="3"/>
      <c r="X357" s="4"/>
      <c r="Y357" s="3"/>
      <c r="Z357" s="4"/>
      <c r="AA357" s="3"/>
      <c r="AB357" s="4"/>
      <c r="AC357" s="3"/>
      <c r="AD357" s="4"/>
      <c r="AE357" s="3"/>
      <c r="AF357" s="4"/>
      <c r="AG357" s="3"/>
      <c r="AH357" s="4"/>
      <c r="AI357" s="3"/>
      <c r="AJ357" s="4"/>
    </row>
    <row r="358">
      <c r="A358" s="3"/>
      <c r="B358" s="4"/>
      <c r="C358" s="3"/>
      <c r="D358" s="4"/>
      <c r="E358" s="3"/>
      <c r="F358" s="4"/>
      <c r="G358" s="3"/>
      <c r="H358" s="4"/>
      <c r="I358" s="3"/>
      <c r="J358" s="4"/>
      <c r="K358" s="3"/>
      <c r="L358" s="4"/>
      <c r="M358" s="3"/>
      <c r="N358" s="4"/>
      <c r="O358" s="3"/>
      <c r="P358" s="4"/>
      <c r="Q358" s="3"/>
      <c r="R358" s="4"/>
      <c r="S358" s="3"/>
      <c r="T358" s="4"/>
      <c r="U358" s="3"/>
      <c r="V358" s="4"/>
      <c r="W358" s="3"/>
      <c r="X358" s="4"/>
      <c r="Y358" s="3"/>
      <c r="Z358" s="4"/>
      <c r="AA358" s="3"/>
      <c r="AB358" s="4"/>
      <c r="AC358" s="3"/>
      <c r="AD358" s="4"/>
      <c r="AE358" s="3"/>
      <c r="AF358" s="4"/>
      <c r="AG358" s="3"/>
      <c r="AH358" s="4"/>
      <c r="AI358" s="3"/>
      <c r="AJ358" s="4"/>
    </row>
    <row r="359">
      <c r="A359" s="3"/>
      <c r="B359" s="4"/>
      <c r="C359" s="3"/>
      <c r="D359" s="4"/>
      <c r="E359" s="3"/>
      <c r="F359" s="4"/>
      <c r="G359" s="3"/>
      <c r="H359" s="4"/>
      <c r="I359" s="3"/>
      <c r="J359" s="4"/>
      <c r="K359" s="3"/>
      <c r="L359" s="4"/>
      <c r="M359" s="3"/>
      <c r="N359" s="4"/>
      <c r="O359" s="3"/>
      <c r="P359" s="4"/>
      <c r="Q359" s="3"/>
      <c r="R359" s="4"/>
      <c r="S359" s="3"/>
      <c r="T359" s="4"/>
      <c r="U359" s="3"/>
      <c r="V359" s="4"/>
      <c r="W359" s="3"/>
      <c r="X359" s="4"/>
      <c r="Y359" s="3"/>
      <c r="Z359" s="4"/>
      <c r="AA359" s="3"/>
      <c r="AB359" s="4"/>
      <c r="AC359" s="3"/>
      <c r="AD359" s="4"/>
      <c r="AE359" s="3"/>
      <c r="AF359" s="4"/>
      <c r="AG359" s="3"/>
      <c r="AH359" s="4"/>
      <c r="AI359" s="3"/>
      <c r="AJ359" s="4"/>
    </row>
    <row r="360">
      <c r="A360" s="3"/>
      <c r="B360" s="4"/>
      <c r="C360" s="3"/>
      <c r="D360" s="4"/>
      <c r="E360" s="3"/>
      <c r="F360" s="4"/>
      <c r="G360" s="3"/>
      <c r="H360" s="4"/>
      <c r="I360" s="3"/>
      <c r="J360" s="4"/>
      <c r="K360" s="3"/>
      <c r="L360" s="4"/>
      <c r="M360" s="3"/>
      <c r="N360" s="4"/>
      <c r="O360" s="3"/>
      <c r="P360" s="4"/>
      <c r="Q360" s="3"/>
      <c r="R360" s="4"/>
      <c r="S360" s="3"/>
      <c r="T360" s="4"/>
      <c r="U360" s="3"/>
      <c r="V360" s="4"/>
      <c r="W360" s="3"/>
      <c r="X360" s="4"/>
      <c r="Y360" s="3"/>
      <c r="Z360" s="4"/>
      <c r="AA360" s="3"/>
      <c r="AB360" s="4"/>
      <c r="AC360" s="3"/>
      <c r="AD360" s="4"/>
      <c r="AE360" s="3"/>
      <c r="AF360" s="4"/>
      <c r="AG360" s="3"/>
      <c r="AH360" s="4"/>
      <c r="AI360" s="3"/>
      <c r="AJ360" s="4"/>
    </row>
    <row r="361">
      <c r="A361" s="3"/>
      <c r="B361" s="4"/>
      <c r="C361" s="3"/>
      <c r="D361" s="4"/>
      <c r="E361" s="3"/>
      <c r="F361" s="4"/>
      <c r="G361" s="3"/>
      <c r="H361" s="4"/>
      <c r="I361" s="3"/>
      <c r="J361" s="4"/>
      <c r="K361" s="3"/>
      <c r="L361" s="4"/>
      <c r="M361" s="3"/>
      <c r="N361" s="4"/>
      <c r="O361" s="3"/>
      <c r="P361" s="4"/>
      <c r="Q361" s="3"/>
      <c r="R361" s="4"/>
      <c r="S361" s="3"/>
      <c r="T361" s="4"/>
      <c r="U361" s="3"/>
      <c r="V361" s="4"/>
      <c r="W361" s="3"/>
      <c r="X361" s="4"/>
      <c r="Y361" s="3"/>
      <c r="Z361" s="4"/>
      <c r="AA361" s="3"/>
      <c r="AB361" s="4"/>
      <c r="AC361" s="3"/>
      <c r="AD361" s="4"/>
      <c r="AE361" s="3"/>
      <c r="AF361" s="4"/>
      <c r="AG361" s="3"/>
      <c r="AH361" s="4"/>
      <c r="AI361" s="3"/>
      <c r="AJ361" s="4"/>
    </row>
    <row r="362">
      <c r="A362" s="3"/>
      <c r="B362" s="4"/>
      <c r="C362" s="3"/>
      <c r="D362" s="4"/>
      <c r="E362" s="3"/>
      <c r="F362" s="4"/>
      <c r="G362" s="3"/>
      <c r="H362" s="4"/>
      <c r="I362" s="3"/>
      <c r="J362" s="4"/>
      <c r="K362" s="3"/>
      <c r="L362" s="4"/>
      <c r="M362" s="3"/>
      <c r="N362" s="4"/>
      <c r="O362" s="3"/>
      <c r="P362" s="4"/>
      <c r="Q362" s="3"/>
      <c r="R362" s="4"/>
      <c r="S362" s="3"/>
      <c r="T362" s="4"/>
      <c r="U362" s="3"/>
      <c r="V362" s="4"/>
      <c r="W362" s="3"/>
      <c r="X362" s="4"/>
      <c r="Y362" s="3"/>
      <c r="Z362" s="4"/>
      <c r="AA362" s="3"/>
      <c r="AB362" s="4"/>
      <c r="AC362" s="3"/>
      <c r="AD362" s="4"/>
      <c r="AE362" s="3"/>
      <c r="AF362" s="4"/>
      <c r="AG362" s="3"/>
      <c r="AH362" s="4"/>
      <c r="AI362" s="3"/>
      <c r="AJ362" s="4"/>
    </row>
    <row r="363">
      <c r="A363" s="3"/>
      <c r="B363" s="4"/>
      <c r="C363" s="3"/>
      <c r="D363" s="4"/>
      <c r="E363" s="3"/>
      <c r="F363" s="4"/>
      <c r="G363" s="3"/>
      <c r="H363" s="4"/>
      <c r="I363" s="3"/>
      <c r="J363" s="4"/>
      <c r="K363" s="3"/>
      <c r="L363" s="4"/>
      <c r="M363" s="3"/>
      <c r="N363" s="4"/>
      <c r="O363" s="3"/>
      <c r="P363" s="4"/>
      <c r="Q363" s="3"/>
      <c r="R363" s="4"/>
      <c r="S363" s="3"/>
      <c r="T363" s="4"/>
      <c r="U363" s="3"/>
      <c r="V363" s="4"/>
      <c r="W363" s="3"/>
      <c r="X363" s="4"/>
      <c r="Y363" s="3"/>
      <c r="Z363" s="4"/>
      <c r="AA363" s="3"/>
      <c r="AB363" s="4"/>
      <c r="AC363" s="3"/>
      <c r="AD363" s="4"/>
      <c r="AE363" s="3"/>
      <c r="AF363" s="4"/>
      <c r="AG363" s="3"/>
      <c r="AH363" s="4"/>
      <c r="AI363" s="3"/>
      <c r="AJ363" s="4"/>
    </row>
    <row r="364">
      <c r="A364" s="3"/>
      <c r="B364" s="4"/>
      <c r="C364" s="3"/>
      <c r="D364" s="4"/>
      <c r="E364" s="3"/>
      <c r="F364" s="4"/>
      <c r="G364" s="3"/>
      <c r="H364" s="4"/>
      <c r="I364" s="3"/>
      <c r="J364" s="4"/>
      <c r="K364" s="3"/>
      <c r="L364" s="4"/>
      <c r="M364" s="3"/>
      <c r="N364" s="4"/>
      <c r="O364" s="3"/>
      <c r="P364" s="4"/>
      <c r="Q364" s="3"/>
      <c r="R364" s="4"/>
      <c r="S364" s="3"/>
      <c r="T364" s="4"/>
      <c r="U364" s="3"/>
      <c r="V364" s="4"/>
      <c r="W364" s="3"/>
      <c r="X364" s="4"/>
      <c r="Y364" s="3"/>
      <c r="Z364" s="4"/>
      <c r="AA364" s="3"/>
      <c r="AB364" s="4"/>
      <c r="AC364" s="3"/>
      <c r="AD364" s="4"/>
      <c r="AE364" s="3"/>
      <c r="AF364" s="4"/>
      <c r="AG364" s="3"/>
      <c r="AH364" s="4"/>
      <c r="AI364" s="3"/>
      <c r="AJ364" s="4"/>
    </row>
    <row r="365">
      <c r="A365" s="3"/>
      <c r="B365" s="4"/>
      <c r="C365" s="3"/>
      <c r="D365" s="4"/>
      <c r="E365" s="3"/>
      <c r="F365" s="4"/>
      <c r="G365" s="3"/>
      <c r="H365" s="4"/>
      <c r="I365" s="3"/>
      <c r="J365" s="4"/>
      <c r="K365" s="3"/>
      <c r="L365" s="4"/>
      <c r="M365" s="3"/>
      <c r="N365" s="4"/>
      <c r="O365" s="3"/>
      <c r="P365" s="4"/>
      <c r="Q365" s="3"/>
      <c r="R365" s="4"/>
      <c r="S365" s="3"/>
      <c r="T365" s="4"/>
      <c r="U365" s="3"/>
      <c r="V365" s="4"/>
      <c r="W365" s="3"/>
      <c r="X365" s="4"/>
      <c r="Y365" s="3"/>
      <c r="Z365" s="4"/>
      <c r="AA365" s="3"/>
      <c r="AB365" s="4"/>
      <c r="AC365" s="3"/>
      <c r="AD365" s="4"/>
      <c r="AE365" s="3"/>
      <c r="AF365" s="4"/>
      <c r="AG365" s="3"/>
      <c r="AH365" s="4"/>
      <c r="AI365" s="3"/>
      <c r="AJ365" s="4"/>
    </row>
    <row r="366">
      <c r="A366" s="3"/>
      <c r="B366" s="4"/>
      <c r="C366" s="3"/>
      <c r="D366" s="4"/>
      <c r="E366" s="3"/>
      <c r="F366" s="4"/>
      <c r="G366" s="3"/>
      <c r="H366" s="4"/>
      <c r="I366" s="3"/>
      <c r="J366" s="4"/>
      <c r="K366" s="3"/>
      <c r="L366" s="4"/>
      <c r="M366" s="3"/>
      <c r="N366" s="4"/>
      <c r="O366" s="3"/>
      <c r="P366" s="4"/>
      <c r="Q366" s="3"/>
      <c r="R366" s="4"/>
      <c r="S366" s="3"/>
      <c r="T366" s="4"/>
      <c r="U366" s="3"/>
      <c r="V366" s="4"/>
      <c r="W366" s="3"/>
      <c r="X366" s="4"/>
      <c r="Y366" s="3"/>
      <c r="Z366" s="4"/>
      <c r="AA366" s="3"/>
      <c r="AB366" s="4"/>
      <c r="AC366" s="3"/>
      <c r="AD366" s="4"/>
      <c r="AE366" s="3"/>
      <c r="AF366" s="4"/>
      <c r="AG366" s="3"/>
      <c r="AH366" s="4"/>
      <c r="AI366" s="3"/>
      <c r="AJ366" s="4"/>
    </row>
    <row r="367">
      <c r="A367" s="3"/>
      <c r="B367" s="4"/>
      <c r="C367" s="3"/>
      <c r="D367" s="4"/>
      <c r="E367" s="3"/>
      <c r="F367" s="4"/>
      <c r="G367" s="3"/>
      <c r="H367" s="4"/>
      <c r="I367" s="3"/>
      <c r="J367" s="4"/>
      <c r="K367" s="3"/>
      <c r="L367" s="4"/>
      <c r="M367" s="3"/>
      <c r="N367" s="4"/>
      <c r="O367" s="3"/>
      <c r="P367" s="4"/>
      <c r="Q367" s="3"/>
      <c r="R367" s="4"/>
      <c r="S367" s="3"/>
      <c r="T367" s="4"/>
      <c r="U367" s="3"/>
      <c r="V367" s="4"/>
      <c r="W367" s="3"/>
      <c r="X367" s="4"/>
      <c r="Y367" s="3"/>
      <c r="Z367" s="4"/>
      <c r="AA367" s="3"/>
      <c r="AB367" s="4"/>
      <c r="AC367" s="3"/>
      <c r="AD367" s="4"/>
      <c r="AE367" s="3"/>
      <c r="AF367" s="4"/>
      <c r="AG367" s="3"/>
      <c r="AH367" s="4"/>
      <c r="AI367" s="3"/>
      <c r="AJ367" s="4"/>
    </row>
    <row r="368">
      <c r="A368" s="3"/>
      <c r="B368" s="4"/>
      <c r="C368" s="3"/>
      <c r="D368" s="4"/>
      <c r="E368" s="3"/>
      <c r="F368" s="4"/>
      <c r="G368" s="3"/>
      <c r="H368" s="4"/>
      <c r="I368" s="3"/>
      <c r="J368" s="4"/>
      <c r="K368" s="3"/>
      <c r="L368" s="4"/>
      <c r="M368" s="3"/>
      <c r="N368" s="4"/>
      <c r="O368" s="3"/>
      <c r="P368" s="4"/>
      <c r="Q368" s="3"/>
      <c r="R368" s="4"/>
      <c r="S368" s="3"/>
      <c r="T368" s="4"/>
      <c r="U368" s="3"/>
      <c r="V368" s="4"/>
      <c r="W368" s="3"/>
      <c r="X368" s="4"/>
      <c r="Y368" s="3"/>
      <c r="Z368" s="4"/>
      <c r="AA368" s="3"/>
      <c r="AB368" s="4"/>
      <c r="AC368" s="3"/>
      <c r="AD368" s="4"/>
      <c r="AE368" s="3"/>
      <c r="AF368" s="4"/>
      <c r="AG368" s="3"/>
      <c r="AH368" s="4"/>
      <c r="AI368" s="3"/>
      <c r="AJ368" s="4"/>
    </row>
    <row r="369">
      <c r="A369" s="3"/>
      <c r="B369" s="4"/>
      <c r="C369" s="3"/>
      <c r="D369" s="4"/>
      <c r="E369" s="3"/>
      <c r="F369" s="4"/>
      <c r="G369" s="3"/>
      <c r="H369" s="4"/>
      <c r="I369" s="3"/>
      <c r="J369" s="4"/>
      <c r="K369" s="3"/>
      <c r="L369" s="4"/>
      <c r="M369" s="3"/>
      <c r="N369" s="4"/>
      <c r="O369" s="3"/>
      <c r="P369" s="4"/>
      <c r="Q369" s="3"/>
      <c r="R369" s="4"/>
      <c r="S369" s="3"/>
      <c r="T369" s="4"/>
      <c r="U369" s="3"/>
      <c r="V369" s="4"/>
      <c r="W369" s="3"/>
      <c r="X369" s="4"/>
      <c r="Y369" s="3"/>
      <c r="Z369" s="4"/>
      <c r="AA369" s="3"/>
      <c r="AB369" s="4"/>
      <c r="AC369" s="3"/>
      <c r="AD369" s="4"/>
      <c r="AE369" s="3"/>
      <c r="AF369" s="4"/>
      <c r="AG369" s="3"/>
      <c r="AH369" s="4"/>
      <c r="AI369" s="3"/>
      <c r="AJ369" s="4"/>
    </row>
    <row r="370">
      <c r="A370" s="3"/>
      <c r="B370" s="4"/>
      <c r="C370" s="3"/>
      <c r="D370" s="4"/>
      <c r="E370" s="3"/>
      <c r="F370" s="4"/>
      <c r="G370" s="3"/>
      <c r="H370" s="4"/>
      <c r="I370" s="3"/>
      <c r="J370" s="4"/>
      <c r="K370" s="3"/>
      <c r="L370" s="4"/>
      <c r="M370" s="3"/>
      <c r="N370" s="4"/>
      <c r="O370" s="3"/>
      <c r="P370" s="4"/>
      <c r="Q370" s="3"/>
      <c r="R370" s="4"/>
      <c r="S370" s="3"/>
      <c r="T370" s="4"/>
      <c r="U370" s="3"/>
      <c r="V370" s="4"/>
      <c r="W370" s="3"/>
      <c r="X370" s="4"/>
      <c r="Y370" s="3"/>
      <c r="Z370" s="4"/>
      <c r="AA370" s="3"/>
      <c r="AB370" s="4"/>
      <c r="AC370" s="3"/>
      <c r="AD370" s="4"/>
      <c r="AE370" s="3"/>
      <c r="AF370" s="4"/>
      <c r="AG370" s="3"/>
      <c r="AH370" s="4"/>
      <c r="AI370" s="3"/>
      <c r="AJ370" s="4"/>
    </row>
    <row r="371">
      <c r="A371" s="3"/>
      <c r="B371" s="4"/>
      <c r="C371" s="3"/>
      <c r="D371" s="4"/>
      <c r="E371" s="3"/>
      <c r="F371" s="4"/>
      <c r="G371" s="3"/>
      <c r="H371" s="4"/>
      <c r="I371" s="3"/>
      <c r="J371" s="4"/>
      <c r="K371" s="3"/>
      <c r="L371" s="4"/>
      <c r="M371" s="3"/>
      <c r="N371" s="4"/>
      <c r="O371" s="3"/>
      <c r="P371" s="4"/>
      <c r="Q371" s="3"/>
      <c r="R371" s="4"/>
      <c r="S371" s="3"/>
      <c r="T371" s="4"/>
      <c r="U371" s="3"/>
      <c r="V371" s="4"/>
      <c r="W371" s="3"/>
      <c r="X371" s="4"/>
      <c r="Y371" s="3"/>
      <c r="Z371" s="4"/>
      <c r="AA371" s="3"/>
      <c r="AB371" s="4"/>
      <c r="AC371" s="3"/>
      <c r="AD371" s="4"/>
      <c r="AE371" s="3"/>
      <c r="AF371" s="4"/>
      <c r="AG371" s="3"/>
      <c r="AH371" s="4"/>
      <c r="AI371" s="3"/>
      <c r="AJ371" s="4"/>
    </row>
    <row r="372">
      <c r="A372" s="3"/>
      <c r="B372" s="4"/>
      <c r="C372" s="3"/>
      <c r="D372" s="4"/>
      <c r="E372" s="3"/>
      <c r="F372" s="4"/>
      <c r="G372" s="3"/>
      <c r="H372" s="4"/>
      <c r="I372" s="3"/>
      <c r="J372" s="4"/>
      <c r="K372" s="3"/>
      <c r="L372" s="4"/>
      <c r="M372" s="3"/>
      <c r="N372" s="4"/>
      <c r="O372" s="3"/>
      <c r="P372" s="4"/>
      <c r="Q372" s="3"/>
      <c r="R372" s="4"/>
      <c r="S372" s="3"/>
      <c r="T372" s="4"/>
      <c r="U372" s="3"/>
      <c r="V372" s="4"/>
      <c r="W372" s="3"/>
      <c r="X372" s="4"/>
      <c r="Y372" s="3"/>
      <c r="Z372" s="4"/>
      <c r="AA372" s="3"/>
      <c r="AB372" s="4"/>
      <c r="AC372" s="3"/>
      <c r="AD372" s="4"/>
      <c r="AE372" s="3"/>
      <c r="AF372" s="4"/>
      <c r="AG372" s="3"/>
      <c r="AH372" s="4"/>
      <c r="AI372" s="3"/>
      <c r="AJ372" s="4"/>
    </row>
    <row r="373">
      <c r="A373" s="3"/>
      <c r="B373" s="4"/>
      <c r="C373" s="3"/>
      <c r="D373" s="4"/>
      <c r="E373" s="3"/>
      <c r="F373" s="4"/>
      <c r="G373" s="3"/>
      <c r="H373" s="4"/>
      <c r="I373" s="3"/>
      <c r="J373" s="4"/>
      <c r="K373" s="3"/>
      <c r="L373" s="4"/>
      <c r="M373" s="3"/>
      <c r="N373" s="4"/>
      <c r="O373" s="3"/>
      <c r="P373" s="4"/>
      <c r="Q373" s="3"/>
      <c r="R373" s="4"/>
      <c r="S373" s="3"/>
      <c r="T373" s="4"/>
      <c r="U373" s="3"/>
      <c r="V373" s="4"/>
      <c r="W373" s="3"/>
      <c r="X373" s="4"/>
      <c r="Y373" s="3"/>
      <c r="Z373" s="4"/>
      <c r="AA373" s="3"/>
      <c r="AB373" s="4"/>
      <c r="AC373" s="3"/>
      <c r="AD373" s="4"/>
      <c r="AE373" s="3"/>
      <c r="AF373" s="4"/>
      <c r="AG373" s="3"/>
      <c r="AH373" s="4"/>
      <c r="AI373" s="3"/>
      <c r="AJ373" s="4"/>
    </row>
    <row r="374">
      <c r="A374" s="3"/>
      <c r="B374" s="4"/>
      <c r="C374" s="3"/>
      <c r="D374" s="4"/>
      <c r="E374" s="3"/>
      <c r="F374" s="4"/>
      <c r="G374" s="3"/>
      <c r="H374" s="4"/>
      <c r="I374" s="3"/>
      <c r="J374" s="4"/>
      <c r="K374" s="3"/>
      <c r="L374" s="4"/>
      <c r="M374" s="3"/>
      <c r="N374" s="4"/>
      <c r="O374" s="3"/>
      <c r="P374" s="4"/>
      <c r="Q374" s="3"/>
      <c r="R374" s="4"/>
      <c r="S374" s="3"/>
      <c r="T374" s="4"/>
      <c r="U374" s="3"/>
      <c r="V374" s="4"/>
      <c r="W374" s="3"/>
      <c r="X374" s="4"/>
      <c r="Y374" s="3"/>
      <c r="Z374" s="4"/>
      <c r="AA374" s="3"/>
      <c r="AB374" s="4"/>
      <c r="AC374" s="3"/>
      <c r="AD374" s="4"/>
      <c r="AE374" s="3"/>
      <c r="AF374" s="4"/>
      <c r="AG374" s="3"/>
      <c r="AH374" s="4"/>
      <c r="AI374" s="3"/>
      <c r="AJ374" s="4"/>
    </row>
    <row r="375">
      <c r="A375" s="3"/>
      <c r="B375" s="4"/>
      <c r="C375" s="3"/>
      <c r="D375" s="4"/>
      <c r="E375" s="3"/>
      <c r="F375" s="4"/>
      <c r="G375" s="3"/>
      <c r="H375" s="4"/>
      <c r="I375" s="3"/>
      <c r="J375" s="4"/>
      <c r="K375" s="3"/>
      <c r="L375" s="4"/>
      <c r="M375" s="3"/>
      <c r="N375" s="4"/>
      <c r="O375" s="3"/>
      <c r="P375" s="4"/>
      <c r="Q375" s="3"/>
      <c r="R375" s="4"/>
      <c r="S375" s="3"/>
      <c r="T375" s="4"/>
      <c r="U375" s="3"/>
      <c r="V375" s="4"/>
      <c r="W375" s="3"/>
      <c r="X375" s="4"/>
      <c r="Y375" s="3"/>
      <c r="Z375" s="4"/>
      <c r="AA375" s="3"/>
      <c r="AB375" s="4"/>
      <c r="AC375" s="3"/>
      <c r="AD375" s="4"/>
      <c r="AE375" s="3"/>
      <c r="AF375" s="4"/>
      <c r="AG375" s="3"/>
      <c r="AH375" s="4"/>
      <c r="AI375" s="3"/>
      <c r="AJ375" s="4"/>
    </row>
    <row r="376">
      <c r="A376" s="3"/>
      <c r="B376" s="4"/>
      <c r="C376" s="3"/>
      <c r="D376" s="4"/>
      <c r="E376" s="3"/>
      <c r="F376" s="4"/>
      <c r="G376" s="3"/>
      <c r="H376" s="4"/>
      <c r="I376" s="3"/>
      <c r="J376" s="4"/>
      <c r="K376" s="3"/>
      <c r="L376" s="4"/>
      <c r="M376" s="3"/>
      <c r="N376" s="4"/>
      <c r="O376" s="3"/>
      <c r="P376" s="4"/>
      <c r="Q376" s="3"/>
      <c r="R376" s="4"/>
      <c r="S376" s="3"/>
      <c r="T376" s="4"/>
      <c r="U376" s="3"/>
      <c r="V376" s="4"/>
      <c r="W376" s="3"/>
      <c r="X376" s="4"/>
      <c r="Y376" s="3"/>
      <c r="Z376" s="4"/>
      <c r="AA376" s="3"/>
      <c r="AB376" s="4"/>
      <c r="AC376" s="3"/>
      <c r="AD376" s="4"/>
      <c r="AE376" s="3"/>
      <c r="AF376" s="4"/>
      <c r="AG376" s="3"/>
      <c r="AH376" s="4"/>
      <c r="AI376" s="3"/>
      <c r="AJ376" s="4"/>
    </row>
    <row r="377">
      <c r="A377" s="3"/>
      <c r="B377" s="4"/>
      <c r="C377" s="3"/>
      <c r="D377" s="4"/>
      <c r="E377" s="3"/>
      <c r="F377" s="4"/>
      <c r="G377" s="3"/>
      <c r="H377" s="4"/>
      <c r="I377" s="3"/>
      <c r="J377" s="4"/>
      <c r="K377" s="3"/>
      <c r="L377" s="4"/>
      <c r="M377" s="3"/>
      <c r="N377" s="4"/>
      <c r="O377" s="3"/>
      <c r="P377" s="4"/>
      <c r="Q377" s="3"/>
      <c r="R377" s="4"/>
      <c r="S377" s="3"/>
      <c r="T377" s="4"/>
      <c r="U377" s="3"/>
      <c r="V377" s="4"/>
      <c r="W377" s="3"/>
      <c r="X377" s="4"/>
      <c r="Y377" s="3"/>
      <c r="Z377" s="4"/>
      <c r="AA377" s="3"/>
      <c r="AB377" s="4"/>
      <c r="AC377" s="3"/>
      <c r="AD377" s="4"/>
      <c r="AE377" s="3"/>
      <c r="AF377" s="4"/>
      <c r="AG377" s="3"/>
      <c r="AH377" s="4"/>
      <c r="AI377" s="3"/>
      <c r="AJ377" s="4"/>
    </row>
    <row r="378">
      <c r="A378" s="3"/>
      <c r="B378" s="4"/>
      <c r="C378" s="3"/>
      <c r="D378" s="4"/>
      <c r="E378" s="3"/>
      <c r="F378" s="4"/>
      <c r="G378" s="3"/>
      <c r="H378" s="4"/>
      <c r="I378" s="3"/>
      <c r="J378" s="4"/>
      <c r="K378" s="3"/>
      <c r="L378" s="4"/>
      <c r="M378" s="3"/>
      <c r="N378" s="4"/>
      <c r="O378" s="3"/>
      <c r="P378" s="4"/>
      <c r="Q378" s="3"/>
      <c r="R378" s="4"/>
      <c r="S378" s="3"/>
      <c r="T378" s="4"/>
      <c r="U378" s="3"/>
      <c r="V378" s="4"/>
      <c r="W378" s="3"/>
      <c r="X378" s="4"/>
      <c r="Y378" s="3"/>
      <c r="Z378" s="4"/>
      <c r="AA378" s="3"/>
      <c r="AB378" s="4"/>
      <c r="AC378" s="3"/>
      <c r="AD378" s="4"/>
      <c r="AE378" s="3"/>
      <c r="AF378" s="4"/>
      <c r="AG378" s="3"/>
      <c r="AH378" s="4"/>
      <c r="AI378" s="3"/>
      <c r="AJ378" s="4"/>
    </row>
    <row r="379">
      <c r="A379" s="3"/>
      <c r="B379" s="4"/>
      <c r="C379" s="3"/>
      <c r="D379" s="4"/>
      <c r="E379" s="3"/>
      <c r="F379" s="4"/>
      <c r="G379" s="3"/>
      <c r="H379" s="4"/>
      <c r="I379" s="3"/>
      <c r="J379" s="4"/>
      <c r="K379" s="3"/>
      <c r="L379" s="4"/>
      <c r="M379" s="3"/>
      <c r="N379" s="4"/>
      <c r="O379" s="3"/>
      <c r="P379" s="4"/>
      <c r="Q379" s="3"/>
      <c r="R379" s="4"/>
      <c r="S379" s="3"/>
      <c r="T379" s="4"/>
      <c r="U379" s="3"/>
      <c r="V379" s="4"/>
      <c r="W379" s="3"/>
      <c r="X379" s="4"/>
      <c r="Y379" s="3"/>
      <c r="Z379" s="4"/>
      <c r="AA379" s="3"/>
      <c r="AB379" s="4"/>
      <c r="AC379" s="3"/>
      <c r="AD379" s="4"/>
      <c r="AE379" s="3"/>
      <c r="AF379" s="4"/>
      <c r="AG379" s="3"/>
      <c r="AH379" s="4"/>
      <c r="AI379" s="3"/>
      <c r="AJ379" s="4"/>
    </row>
    <row r="380">
      <c r="A380" s="3"/>
      <c r="B380" s="4"/>
      <c r="C380" s="3"/>
      <c r="D380" s="4"/>
      <c r="E380" s="3"/>
      <c r="F380" s="4"/>
      <c r="G380" s="3"/>
      <c r="H380" s="4"/>
      <c r="I380" s="3"/>
      <c r="J380" s="4"/>
      <c r="K380" s="3"/>
      <c r="L380" s="4"/>
      <c r="M380" s="3"/>
      <c r="N380" s="4"/>
      <c r="O380" s="3"/>
      <c r="P380" s="4"/>
      <c r="Q380" s="3"/>
      <c r="R380" s="4"/>
      <c r="S380" s="3"/>
      <c r="T380" s="4"/>
      <c r="U380" s="3"/>
      <c r="V380" s="4"/>
      <c r="W380" s="3"/>
      <c r="X380" s="4"/>
      <c r="Y380" s="3"/>
      <c r="Z380" s="4"/>
      <c r="AA380" s="3"/>
      <c r="AB380" s="4"/>
      <c r="AC380" s="3"/>
      <c r="AD380" s="4"/>
      <c r="AE380" s="3"/>
      <c r="AF380" s="4"/>
      <c r="AG380" s="3"/>
      <c r="AH380" s="4"/>
      <c r="AI380" s="3"/>
      <c r="AJ380" s="4"/>
    </row>
    <row r="381">
      <c r="A381" s="3"/>
      <c r="B381" s="4"/>
      <c r="C381" s="3"/>
      <c r="D381" s="4"/>
      <c r="E381" s="3"/>
      <c r="F381" s="4"/>
      <c r="G381" s="3"/>
      <c r="H381" s="4"/>
      <c r="I381" s="3"/>
      <c r="J381" s="4"/>
      <c r="K381" s="3"/>
      <c r="L381" s="4"/>
      <c r="M381" s="3"/>
      <c r="N381" s="4"/>
      <c r="O381" s="3"/>
      <c r="P381" s="4"/>
      <c r="Q381" s="3"/>
      <c r="R381" s="4"/>
      <c r="S381" s="3"/>
      <c r="T381" s="4"/>
      <c r="U381" s="3"/>
      <c r="V381" s="4"/>
      <c r="W381" s="3"/>
      <c r="X381" s="4"/>
      <c r="Y381" s="3"/>
      <c r="Z381" s="4"/>
      <c r="AA381" s="3"/>
      <c r="AB381" s="4"/>
      <c r="AC381" s="3"/>
      <c r="AD381" s="4"/>
      <c r="AE381" s="3"/>
      <c r="AF381" s="4"/>
      <c r="AG381" s="3"/>
      <c r="AH381" s="4"/>
      <c r="AI381" s="3"/>
      <c r="AJ381" s="4"/>
    </row>
    <row r="382">
      <c r="A382" s="3"/>
      <c r="B382" s="4"/>
      <c r="C382" s="3"/>
      <c r="D382" s="4"/>
      <c r="E382" s="3"/>
      <c r="F382" s="4"/>
      <c r="G382" s="3"/>
      <c r="H382" s="4"/>
      <c r="I382" s="3"/>
      <c r="J382" s="4"/>
      <c r="K382" s="3"/>
      <c r="L382" s="4"/>
      <c r="M382" s="3"/>
      <c r="N382" s="4"/>
      <c r="O382" s="3"/>
      <c r="P382" s="4"/>
      <c r="Q382" s="3"/>
      <c r="R382" s="4"/>
      <c r="S382" s="3"/>
      <c r="T382" s="4"/>
      <c r="U382" s="3"/>
      <c r="V382" s="4"/>
      <c r="W382" s="3"/>
      <c r="X382" s="4"/>
      <c r="Y382" s="3"/>
      <c r="Z382" s="4"/>
      <c r="AA382" s="3"/>
      <c r="AB382" s="4"/>
      <c r="AC382" s="3"/>
      <c r="AD382" s="4"/>
      <c r="AE382" s="3"/>
      <c r="AF382" s="4"/>
      <c r="AG382" s="3"/>
      <c r="AH382" s="4"/>
      <c r="AI382" s="3"/>
      <c r="AJ382" s="4"/>
    </row>
    <row r="383">
      <c r="A383" s="3"/>
      <c r="B383" s="4"/>
      <c r="C383" s="3"/>
      <c r="D383" s="4"/>
      <c r="E383" s="3"/>
      <c r="F383" s="4"/>
      <c r="G383" s="3"/>
      <c r="H383" s="4"/>
      <c r="I383" s="3"/>
      <c r="J383" s="4"/>
      <c r="K383" s="3"/>
      <c r="L383" s="4"/>
      <c r="M383" s="3"/>
      <c r="N383" s="4"/>
      <c r="O383" s="3"/>
      <c r="P383" s="4"/>
      <c r="Q383" s="3"/>
      <c r="R383" s="4"/>
      <c r="S383" s="3"/>
      <c r="T383" s="4"/>
      <c r="U383" s="3"/>
      <c r="V383" s="4"/>
      <c r="W383" s="3"/>
      <c r="X383" s="4"/>
      <c r="Y383" s="3"/>
      <c r="Z383" s="4"/>
      <c r="AA383" s="3"/>
      <c r="AB383" s="4"/>
      <c r="AC383" s="3"/>
      <c r="AD383" s="4"/>
      <c r="AE383" s="3"/>
      <c r="AF383" s="4"/>
      <c r="AG383" s="3"/>
      <c r="AH383" s="4"/>
      <c r="AI383" s="3"/>
      <c r="AJ383" s="4"/>
    </row>
    <row r="384">
      <c r="A384" s="3"/>
      <c r="B384" s="4"/>
      <c r="C384" s="3"/>
      <c r="D384" s="4"/>
      <c r="E384" s="3"/>
      <c r="F384" s="4"/>
      <c r="G384" s="3"/>
      <c r="H384" s="4"/>
      <c r="I384" s="3"/>
      <c r="J384" s="4"/>
      <c r="K384" s="3"/>
      <c r="L384" s="4"/>
      <c r="M384" s="3"/>
      <c r="N384" s="4"/>
      <c r="O384" s="3"/>
      <c r="P384" s="4"/>
      <c r="Q384" s="3"/>
      <c r="R384" s="4"/>
      <c r="S384" s="3"/>
      <c r="T384" s="4"/>
      <c r="U384" s="3"/>
      <c r="V384" s="4"/>
      <c r="W384" s="3"/>
      <c r="X384" s="4"/>
      <c r="Y384" s="3"/>
      <c r="Z384" s="4"/>
      <c r="AA384" s="3"/>
      <c r="AB384" s="4"/>
      <c r="AC384" s="3"/>
      <c r="AD384" s="4"/>
      <c r="AE384" s="3"/>
      <c r="AF384" s="4"/>
      <c r="AG384" s="3"/>
      <c r="AH384" s="4"/>
      <c r="AI384" s="3"/>
      <c r="AJ384" s="4"/>
    </row>
    <row r="385">
      <c r="A385" s="3"/>
      <c r="B385" s="4"/>
      <c r="C385" s="3"/>
      <c r="D385" s="4"/>
      <c r="E385" s="3"/>
      <c r="F385" s="4"/>
      <c r="G385" s="3"/>
      <c r="H385" s="4"/>
      <c r="I385" s="3"/>
      <c r="J385" s="4"/>
      <c r="K385" s="3"/>
      <c r="L385" s="4"/>
      <c r="M385" s="3"/>
      <c r="N385" s="4"/>
      <c r="O385" s="3"/>
      <c r="P385" s="4"/>
      <c r="Q385" s="3"/>
      <c r="R385" s="4"/>
      <c r="S385" s="3"/>
      <c r="T385" s="4"/>
      <c r="U385" s="3"/>
      <c r="V385" s="4"/>
      <c r="W385" s="3"/>
      <c r="X385" s="4"/>
      <c r="Y385" s="3"/>
      <c r="Z385" s="4"/>
      <c r="AA385" s="3"/>
      <c r="AB385" s="4"/>
      <c r="AC385" s="3"/>
      <c r="AD385" s="4"/>
      <c r="AE385" s="3"/>
      <c r="AF385" s="4"/>
      <c r="AG385" s="3"/>
      <c r="AH385" s="4"/>
      <c r="AI385" s="3"/>
      <c r="AJ385" s="4"/>
    </row>
    <row r="386">
      <c r="A386" s="3"/>
      <c r="B386" s="4"/>
      <c r="C386" s="3"/>
      <c r="D386" s="4"/>
      <c r="E386" s="3"/>
      <c r="F386" s="4"/>
      <c r="G386" s="3"/>
      <c r="H386" s="4"/>
      <c r="I386" s="3"/>
      <c r="J386" s="4"/>
      <c r="K386" s="3"/>
      <c r="L386" s="4"/>
      <c r="M386" s="3"/>
      <c r="N386" s="4"/>
      <c r="O386" s="3"/>
      <c r="P386" s="4"/>
      <c r="Q386" s="3"/>
      <c r="R386" s="4"/>
      <c r="S386" s="3"/>
      <c r="T386" s="4"/>
      <c r="U386" s="3"/>
      <c r="V386" s="4"/>
      <c r="W386" s="3"/>
      <c r="X386" s="4"/>
      <c r="Y386" s="3"/>
      <c r="Z386" s="4"/>
      <c r="AA386" s="3"/>
      <c r="AB386" s="4"/>
      <c r="AC386" s="3"/>
      <c r="AD386" s="4"/>
      <c r="AE386" s="3"/>
      <c r="AF386" s="4"/>
      <c r="AG386" s="3"/>
      <c r="AH386" s="4"/>
      <c r="AI386" s="3"/>
      <c r="AJ386" s="4"/>
    </row>
    <row r="387">
      <c r="A387" s="3"/>
      <c r="B387" s="4"/>
      <c r="C387" s="3"/>
      <c r="D387" s="4"/>
      <c r="E387" s="3"/>
      <c r="F387" s="4"/>
      <c r="G387" s="3"/>
      <c r="H387" s="4"/>
      <c r="I387" s="3"/>
      <c r="J387" s="4"/>
      <c r="K387" s="3"/>
      <c r="L387" s="4"/>
      <c r="M387" s="3"/>
      <c r="N387" s="4"/>
      <c r="O387" s="3"/>
      <c r="P387" s="4"/>
      <c r="Q387" s="3"/>
      <c r="R387" s="4"/>
      <c r="S387" s="3"/>
      <c r="T387" s="4"/>
      <c r="U387" s="3"/>
      <c r="V387" s="4"/>
      <c r="W387" s="3"/>
      <c r="X387" s="4"/>
      <c r="Y387" s="3"/>
      <c r="Z387" s="4"/>
      <c r="AA387" s="3"/>
      <c r="AB387" s="4"/>
      <c r="AC387" s="3"/>
      <c r="AD387" s="4"/>
      <c r="AE387" s="3"/>
      <c r="AF387" s="4"/>
      <c r="AG387" s="3"/>
      <c r="AH387" s="4"/>
      <c r="AI387" s="3"/>
      <c r="AJ387" s="4"/>
    </row>
    <row r="388">
      <c r="A388" s="3"/>
      <c r="B388" s="4"/>
      <c r="C388" s="3"/>
      <c r="D388" s="4"/>
      <c r="E388" s="3"/>
      <c r="F388" s="4"/>
      <c r="G388" s="3"/>
      <c r="H388" s="4"/>
      <c r="I388" s="3"/>
      <c r="J388" s="4"/>
      <c r="K388" s="3"/>
      <c r="L388" s="4"/>
      <c r="M388" s="3"/>
      <c r="N388" s="4"/>
      <c r="O388" s="3"/>
      <c r="P388" s="4"/>
      <c r="Q388" s="3"/>
      <c r="R388" s="4"/>
      <c r="S388" s="3"/>
      <c r="T388" s="4"/>
      <c r="U388" s="3"/>
      <c r="V388" s="4"/>
      <c r="W388" s="3"/>
      <c r="X388" s="4"/>
      <c r="Y388" s="3"/>
      <c r="Z388" s="4"/>
      <c r="AA388" s="3"/>
      <c r="AB388" s="4"/>
      <c r="AC388" s="3"/>
      <c r="AD388" s="4"/>
      <c r="AE388" s="3"/>
      <c r="AF388" s="4"/>
      <c r="AG388" s="3"/>
      <c r="AH388" s="4"/>
      <c r="AI388" s="3"/>
      <c r="AJ388" s="4"/>
    </row>
    <row r="389">
      <c r="A389" s="3"/>
      <c r="B389" s="4"/>
      <c r="C389" s="3"/>
      <c r="D389" s="4"/>
      <c r="E389" s="3"/>
      <c r="F389" s="4"/>
      <c r="G389" s="3"/>
      <c r="H389" s="4"/>
      <c r="I389" s="3"/>
      <c r="J389" s="4"/>
      <c r="K389" s="3"/>
      <c r="L389" s="4"/>
      <c r="M389" s="3"/>
      <c r="N389" s="4"/>
      <c r="O389" s="3"/>
      <c r="P389" s="4"/>
      <c r="Q389" s="3"/>
      <c r="R389" s="4"/>
      <c r="S389" s="3"/>
      <c r="T389" s="4"/>
      <c r="U389" s="3"/>
      <c r="V389" s="4"/>
      <c r="W389" s="3"/>
      <c r="X389" s="4"/>
      <c r="Y389" s="3"/>
      <c r="Z389" s="4"/>
      <c r="AA389" s="3"/>
      <c r="AB389" s="4"/>
      <c r="AC389" s="3"/>
      <c r="AD389" s="4"/>
      <c r="AE389" s="3"/>
      <c r="AF389" s="4"/>
      <c r="AG389" s="3"/>
      <c r="AH389" s="4"/>
      <c r="AI389" s="3"/>
      <c r="AJ389" s="4"/>
    </row>
    <row r="390">
      <c r="A390" s="3"/>
      <c r="B390" s="4"/>
      <c r="C390" s="3"/>
      <c r="D390" s="4"/>
      <c r="E390" s="3"/>
      <c r="F390" s="4"/>
      <c r="G390" s="3"/>
      <c r="H390" s="4"/>
      <c r="I390" s="3"/>
      <c r="J390" s="4"/>
      <c r="K390" s="3"/>
      <c r="L390" s="4"/>
      <c r="M390" s="3"/>
      <c r="N390" s="4"/>
      <c r="O390" s="3"/>
      <c r="P390" s="4"/>
      <c r="Q390" s="3"/>
      <c r="R390" s="4"/>
      <c r="S390" s="3"/>
      <c r="T390" s="4"/>
      <c r="U390" s="3"/>
      <c r="V390" s="4"/>
      <c r="W390" s="3"/>
      <c r="X390" s="4"/>
      <c r="Y390" s="3"/>
      <c r="Z390" s="4"/>
      <c r="AA390" s="3"/>
      <c r="AB390" s="4"/>
      <c r="AC390" s="3"/>
      <c r="AD390" s="4"/>
      <c r="AE390" s="3"/>
      <c r="AF390" s="4"/>
      <c r="AG390" s="3"/>
      <c r="AH390" s="4"/>
      <c r="AI390" s="3"/>
      <c r="AJ390" s="4"/>
    </row>
    <row r="391">
      <c r="A391" s="3"/>
      <c r="B391" s="4"/>
      <c r="C391" s="3"/>
      <c r="D391" s="4"/>
      <c r="E391" s="3"/>
      <c r="F391" s="4"/>
      <c r="G391" s="3"/>
      <c r="H391" s="4"/>
      <c r="I391" s="3"/>
      <c r="J391" s="4"/>
      <c r="K391" s="3"/>
      <c r="L391" s="4"/>
      <c r="M391" s="3"/>
      <c r="N391" s="4"/>
      <c r="O391" s="3"/>
      <c r="P391" s="4"/>
      <c r="Q391" s="3"/>
      <c r="R391" s="4"/>
      <c r="S391" s="3"/>
      <c r="T391" s="4"/>
      <c r="U391" s="3"/>
      <c r="V391" s="4"/>
      <c r="W391" s="3"/>
      <c r="X391" s="4"/>
      <c r="Y391" s="3"/>
      <c r="Z391" s="4"/>
      <c r="AA391" s="3"/>
      <c r="AB391" s="4"/>
      <c r="AC391" s="3"/>
      <c r="AD391" s="4"/>
      <c r="AE391" s="3"/>
      <c r="AF391" s="4"/>
      <c r="AG391" s="3"/>
      <c r="AH391" s="4"/>
      <c r="AI391" s="3"/>
      <c r="AJ391" s="4"/>
    </row>
    <row r="392">
      <c r="A392" s="3"/>
      <c r="B392" s="4"/>
      <c r="C392" s="3"/>
      <c r="D392" s="4"/>
      <c r="E392" s="3"/>
      <c r="F392" s="4"/>
      <c r="G392" s="3"/>
      <c r="H392" s="4"/>
      <c r="I392" s="3"/>
      <c r="J392" s="4"/>
      <c r="K392" s="3"/>
      <c r="L392" s="4"/>
      <c r="M392" s="3"/>
      <c r="N392" s="4"/>
      <c r="O392" s="3"/>
      <c r="P392" s="4"/>
      <c r="Q392" s="3"/>
      <c r="R392" s="4"/>
      <c r="S392" s="3"/>
      <c r="T392" s="4"/>
      <c r="U392" s="3"/>
      <c r="V392" s="4"/>
      <c r="W392" s="3"/>
      <c r="X392" s="4"/>
      <c r="Y392" s="3"/>
      <c r="Z392" s="4"/>
      <c r="AA392" s="3"/>
      <c r="AB392" s="4"/>
      <c r="AC392" s="3"/>
      <c r="AD392" s="4"/>
      <c r="AE392" s="3"/>
      <c r="AF392" s="4"/>
      <c r="AG392" s="3"/>
      <c r="AH392" s="4"/>
      <c r="AI392" s="3"/>
      <c r="AJ392" s="4"/>
    </row>
    <row r="393">
      <c r="A393" s="3"/>
      <c r="B393" s="4"/>
      <c r="C393" s="3"/>
      <c r="D393" s="4"/>
      <c r="E393" s="3"/>
      <c r="F393" s="4"/>
      <c r="G393" s="3"/>
      <c r="H393" s="4"/>
      <c r="I393" s="3"/>
      <c r="J393" s="4"/>
      <c r="K393" s="3"/>
      <c r="L393" s="4"/>
      <c r="M393" s="3"/>
      <c r="N393" s="4"/>
      <c r="O393" s="3"/>
      <c r="P393" s="4"/>
      <c r="Q393" s="3"/>
      <c r="R393" s="4"/>
      <c r="S393" s="3"/>
      <c r="T393" s="4"/>
      <c r="U393" s="3"/>
      <c r="V393" s="4"/>
      <c r="W393" s="3"/>
      <c r="X393" s="4"/>
      <c r="Y393" s="3"/>
      <c r="Z393" s="4"/>
      <c r="AA393" s="3"/>
      <c r="AB393" s="4"/>
      <c r="AC393" s="3"/>
      <c r="AD393" s="4"/>
      <c r="AE393" s="3"/>
      <c r="AF393" s="4"/>
      <c r="AG393" s="3"/>
      <c r="AH393" s="4"/>
      <c r="AI393" s="3"/>
      <c r="AJ393" s="4"/>
    </row>
    <row r="394">
      <c r="A394" s="3"/>
      <c r="B394" s="4"/>
      <c r="C394" s="3"/>
      <c r="D394" s="4"/>
      <c r="E394" s="3"/>
      <c r="F394" s="4"/>
      <c r="G394" s="3"/>
      <c r="H394" s="4"/>
      <c r="I394" s="3"/>
      <c r="J394" s="4"/>
      <c r="K394" s="3"/>
      <c r="L394" s="4"/>
      <c r="M394" s="3"/>
      <c r="N394" s="4"/>
      <c r="O394" s="3"/>
      <c r="P394" s="4"/>
      <c r="Q394" s="3"/>
      <c r="R394" s="4"/>
      <c r="S394" s="3"/>
      <c r="T394" s="4"/>
      <c r="U394" s="3"/>
      <c r="V394" s="4"/>
      <c r="W394" s="3"/>
      <c r="X394" s="4"/>
      <c r="Y394" s="3"/>
      <c r="Z394" s="4"/>
      <c r="AA394" s="3"/>
      <c r="AB394" s="4"/>
      <c r="AC394" s="3"/>
      <c r="AD394" s="4"/>
      <c r="AE394" s="3"/>
      <c r="AF394" s="4"/>
      <c r="AG394" s="3"/>
      <c r="AH394" s="4"/>
      <c r="AI394" s="3"/>
      <c r="AJ394" s="4"/>
    </row>
    <row r="395">
      <c r="A395" s="3"/>
      <c r="B395" s="4"/>
      <c r="C395" s="3"/>
      <c r="D395" s="4"/>
      <c r="E395" s="3"/>
      <c r="F395" s="4"/>
      <c r="G395" s="3"/>
      <c r="H395" s="4"/>
      <c r="I395" s="3"/>
      <c r="J395" s="4"/>
      <c r="K395" s="3"/>
      <c r="L395" s="4"/>
      <c r="M395" s="3"/>
      <c r="N395" s="4"/>
      <c r="O395" s="3"/>
      <c r="P395" s="4"/>
      <c r="Q395" s="3"/>
      <c r="R395" s="4"/>
      <c r="S395" s="3"/>
      <c r="T395" s="4"/>
      <c r="U395" s="3"/>
      <c r="V395" s="4"/>
      <c r="W395" s="3"/>
      <c r="X395" s="4"/>
      <c r="Y395" s="3"/>
      <c r="Z395" s="4"/>
      <c r="AA395" s="3"/>
      <c r="AB395" s="4"/>
      <c r="AC395" s="3"/>
      <c r="AD395" s="4"/>
      <c r="AE395" s="3"/>
      <c r="AF395" s="4"/>
      <c r="AG395" s="3"/>
      <c r="AH395" s="4"/>
      <c r="AI395" s="3"/>
      <c r="AJ395" s="4"/>
    </row>
    <row r="396">
      <c r="A396" s="3"/>
      <c r="B396" s="4"/>
      <c r="C396" s="3"/>
      <c r="D396" s="4"/>
      <c r="E396" s="3"/>
      <c r="F396" s="4"/>
      <c r="G396" s="3"/>
      <c r="H396" s="4"/>
      <c r="I396" s="3"/>
      <c r="J396" s="4"/>
      <c r="K396" s="3"/>
      <c r="L396" s="4"/>
      <c r="M396" s="3"/>
      <c r="N396" s="4"/>
      <c r="O396" s="3"/>
      <c r="P396" s="4"/>
      <c r="Q396" s="3"/>
      <c r="R396" s="4"/>
      <c r="S396" s="3"/>
      <c r="T396" s="4"/>
      <c r="U396" s="3"/>
      <c r="V396" s="4"/>
      <c r="W396" s="3"/>
      <c r="X396" s="4"/>
      <c r="Y396" s="3"/>
      <c r="Z396" s="4"/>
      <c r="AA396" s="3"/>
      <c r="AB396" s="4"/>
      <c r="AC396" s="3"/>
      <c r="AD396" s="4"/>
      <c r="AE396" s="3"/>
      <c r="AF396" s="4"/>
      <c r="AG396" s="3"/>
      <c r="AH396" s="4"/>
      <c r="AI396" s="3"/>
      <c r="AJ396" s="4"/>
    </row>
    <row r="397">
      <c r="A397" s="3"/>
      <c r="B397" s="4"/>
      <c r="C397" s="3"/>
      <c r="D397" s="4"/>
      <c r="E397" s="3"/>
      <c r="F397" s="4"/>
      <c r="G397" s="3"/>
      <c r="H397" s="4"/>
      <c r="I397" s="3"/>
      <c r="J397" s="4"/>
      <c r="K397" s="3"/>
      <c r="L397" s="4"/>
      <c r="M397" s="3"/>
      <c r="N397" s="4"/>
      <c r="O397" s="3"/>
      <c r="P397" s="4"/>
      <c r="Q397" s="3"/>
      <c r="R397" s="4"/>
      <c r="S397" s="3"/>
      <c r="T397" s="4"/>
      <c r="U397" s="3"/>
      <c r="V397" s="4"/>
      <c r="W397" s="3"/>
      <c r="X397" s="4"/>
      <c r="Y397" s="3"/>
      <c r="Z397" s="4"/>
      <c r="AA397" s="3"/>
      <c r="AB397" s="4"/>
      <c r="AC397" s="3"/>
      <c r="AD397" s="4"/>
      <c r="AE397" s="3"/>
      <c r="AF397" s="4"/>
      <c r="AG397" s="3"/>
      <c r="AH397" s="4"/>
      <c r="AI397" s="3"/>
      <c r="AJ397" s="4"/>
    </row>
    <row r="398">
      <c r="A398" s="3"/>
      <c r="B398" s="4"/>
      <c r="C398" s="3"/>
      <c r="D398" s="4"/>
      <c r="E398" s="3"/>
      <c r="F398" s="4"/>
      <c r="G398" s="3"/>
      <c r="H398" s="4"/>
      <c r="I398" s="3"/>
      <c r="J398" s="4"/>
      <c r="K398" s="3"/>
      <c r="L398" s="4"/>
      <c r="M398" s="3"/>
      <c r="N398" s="4"/>
      <c r="O398" s="3"/>
      <c r="P398" s="4"/>
      <c r="Q398" s="3"/>
      <c r="R398" s="4"/>
      <c r="S398" s="3"/>
      <c r="T398" s="4"/>
      <c r="U398" s="3"/>
      <c r="V398" s="4"/>
      <c r="W398" s="3"/>
      <c r="X398" s="4"/>
      <c r="Y398" s="3"/>
      <c r="Z398" s="4"/>
      <c r="AA398" s="3"/>
      <c r="AB398" s="4"/>
      <c r="AC398" s="3"/>
      <c r="AD398" s="4"/>
      <c r="AE398" s="3"/>
      <c r="AF398" s="4"/>
      <c r="AG398" s="3"/>
      <c r="AH398" s="4"/>
      <c r="AI398" s="3"/>
      <c r="AJ398" s="4"/>
    </row>
    <row r="399">
      <c r="A399" s="3"/>
      <c r="B399" s="4"/>
      <c r="C399" s="3"/>
      <c r="D399" s="4"/>
      <c r="E399" s="3"/>
      <c r="F399" s="4"/>
      <c r="G399" s="3"/>
      <c r="H399" s="4"/>
      <c r="I399" s="3"/>
      <c r="J399" s="4"/>
      <c r="K399" s="3"/>
      <c r="L399" s="4"/>
      <c r="M399" s="3"/>
      <c r="N399" s="4"/>
      <c r="O399" s="3"/>
      <c r="P399" s="4"/>
      <c r="Q399" s="3"/>
      <c r="R399" s="4"/>
      <c r="S399" s="3"/>
      <c r="T399" s="4"/>
      <c r="U399" s="3"/>
      <c r="V399" s="4"/>
      <c r="W399" s="3"/>
      <c r="X399" s="4"/>
      <c r="Y399" s="3"/>
      <c r="Z399" s="4"/>
      <c r="AA399" s="3"/>
      <c r="AB399" s="4"/>
      <c r="AC399" s="3"/>
      <c r="AD399" s="4"/>
      <c r="AE399" s="3"/>
      <c r="AF399" s="4"/>
      <c r="AG399" s="3"/>
      <c r="AH399" s="4"/>
      <c r="AI399" s="3"/>
      <c r="AJ399" s="4"/>
    </row>
    <row r="400">
      <c r="A400" s="3"/>
      <c r="B400" s="4"/>
      <c r="C400" s="3"/>
      <c r="D400" s="4"/>
      <c r="E400" s="3"/>
      <c r="F400" s="4"/>
      <c r="G400" s="3"/>
      <c r="H400" s="4"/>
      <c r="I400" s="3"/>
      <c r="J400" s="4"/>
      <c r="K400" s="3"/>
      <c r="L400" s="4"/>
      <c r="M400" s="3"/>
      <c r="N400" s="4"/>
      <c r="O400" s="3"/>
      <c r="P400" s="4"/>
      <c r="Q400" s="3"/>
      <c r="R400" s="4"/>
      <c r="S400" s="3"/>
      <c r="T400" s="4"/>
      <c r="U400" s="3"/>
      <c r="V400" s="4"/>
      <c r="W400" s="3"/>
      <c r="X400" s="4"/>
      <c r="Y400" s="3"/>
      <c r="Z400" s="4"/>
      <c r="AA400" s="3"/>
      <c r="AB400" s="4"/>
      <c r="AC400" s="3"/>
      <c r="AD400" s="4"/>
      <c r="AE400" s="3"/>
      <c r="AF400" s="4"/>
      <c r="AG400" s="3"/>
      <c r="AH400" s="4"/>
      <c r="AI400" s="3"/>
      <c r="AJ400" s="4"/>
    </row>
    <row r="401">
      <c r="A401" s="3"/>
      <c r="B401" s="4"/>
      <c r="C401" s="3"/>
      <c r="D401" s="4"/>
      <c r="E401" s="3"/>
      <c r="F401" s="4"/>
      <c r="G401" s="3"/>
      <c r="H401" s="4"/>
      <c r="I401" s="3"/>
      <c r="J401" s="4"/>
      <c r="K401" s="3"/>
      <c r="L401" s="4"/>
      <c r="M401" s="3"/>
      <c r="N401" s="4"/>
      <c r="O401" s="3"/>
      <c r="P401" s="4"/>
      <c r="Q401" s="3"/>
      <c r="R401" s="4"/>
      <c r="S401" s="3"/>
      <c r="T401" s="4"/>
      <c r="U401" s="3"/>
      <c r="V401" s="4"/>
      <c r="W401" s="3"/>
      <c r="X401" s="4"/>
      <c r="Y401" s="3"/>
      <c r="Z401" s="4"/>
      <c r="AA401" s="3"/>
      <c r="AB401" s="4"/>
      <c r="AC401" s="3"/>
      <c r="AD401" s="4"/>
      <c r="AE401" s="3"/>
      <c r="AF401" s="4"/>
      <c r="AG401" s="3"/>
      <c r="AH401" s="4"/>
      <c r="AI401" s="3"/>
      <c r="AJ401" s="4"/>
    </row>
    <row r="402">
      <c r="A402" s="3"/>
      <c r="B402" s="4"/>
      <c r="C402" s="3"/>
      <c r="D402" s="4"/>
      <c r="E402" s="3"/>
      <c r="F402" s="4"/>
      <c r="G402" s="3"/>
      <c r="H402" s="4"/>
      <c r="I402" s="3"/>
      <c r="J402" s="4"/>
      <c r="K402" s="3"/>
      <c r="L402" s="4"/>
      <c r="M402" s="3"/>
      <c r="N402" s="4"/>
      <c r="O402" s="3"/>
      <c r="P402" s="4"/>
      <c r="Q402" s="3"/>
      <c r="R402" s="4"/>
      <c r="S402" s="3"/>
      <c r="T402" s="4"/>
      <c r="U402" s="3"/>
      <c r="V402" s="4"/>
      <c r="W402" s="3"/>
      <c r="X402" s="4"/>
      <c r="Y402" s="3"/>
      <c r="Z402" s="4"/>
      <c r="AA402" s="3"/>
      <c r="AB402" s="4"/>
      <c r="AC402" s="3"/>
      <c r="AD402" s="4"/>
      <c r="AE402" s="3"/>
      <c r="AF402" s="4"/>
      <c r="AG402" s="3"/>
      <c r="AH402" s="4"/>
      <c r="AI402" s="3"/>
      <c r="AJ402" s="4"/>
    </row>
    <row r="403">
      <c r="A403" s="3"/>
      <c r="B403" s="4"/>
      <c r="C403" s="3"/>
      <c r="D403" s="4"/>
      <c r="E403" s="3"/>
      <c r="F403" s="4"/>
      <c r="G403" s="3"/>
      <c r="H403" s="4"/>
      <c r="I403" s="3"/>
      <c r="J403" s="4"/>
      <c r="K403" s="3"/>
      <c r="L403" s="4"/>
      <c r="M403" s="3"/>
      <c r="N403" s="4"/>
      <c r="O403" s="3"/>
      <c r="P403" s="4"/>
      <c r="Q403" s="3"/>
      <c r="R403" s="4"/>
      <c r="S403" s="3"/>
      <c r="T403" s="4"/>
      <c r="U403" s="3"/>
      <c r="V403" s="4"/>
      <c r="W403" s="3"/>
      <c r="X403" s="4"/>
      <c r="Y403" s="3"/>
      <c r="Z403" s="4"/>
      <c r="AA403" s="3"/>
      <c r="AB403" s="4"/>
      <c r="AC403" s="3"/>
      <c r="AD403" s="4"/>
      <c r="AE403" s="3"/>
      <c r="AF403" s="4"/>
      <c r="AG403" s="3"/>
      <c r="AH403" s="4"/>
      <c r="AI403" s="3"/>
      <c r="AJ403" s="4"/>
    </row>
    <row r="404">
      <c r="A404" s="3"/>
      <c r="B404" s="4"/>
      <c r="C404" s="3"/>
      <c r="D404" s="4"/>
      <c r="E404" s="3"/>
      <c r="F404" s="4"/>
      <c r="G404" s="3"/>
      <c r="H404" s="4"/>
      <c r="I404" s="3"/>
      <c r="J404" s="4"/>
      <c r="K404" s="3"/>
      <c r="L404" s="4"/>
      <c r="M404" s="3"/>
      <c r="N404" s="4"/>
      <c r="O404" s="3"/>
      <c r="P404" s="4"/>
      <c r="Q404" s="3"/>
      <c r="R404" s="4"/>
      <c r="S404" s="3"/>
      <c r="T404" s="4"/>
      <c r="U404" s="3"/>
      <c r="V404" s="4"/>
      <c r="W404" s="3"/>
      <c r="X404" s="4"/>
      <c r="Y404" s="3"/>
      <c r="Z404" s="4"/>
      <c r="AA404" s="3"/>
      <c r="AB404" s="4"/>
      <c r="AC404" s="3"/>
      <c r="AD404" s="4"/>
      <c r="AE404" s="3"/>
      <c r="AF404" s="4"/>
      <c r="AG404" s="3"/>
      <c r="AH404" s="4"/>
      <c r="AI404" s="3"/>
      <c r="AJ404" s="4"/>
    </row>
    <row r="405">
      <c r="A405" s="3"/>
      <c r="B405" s="4"/>
      <c r="C405" s="3"/>
      <c r="D405" s="4"/>
      <c r="E405" s="3"/>
      <c r="F405" s="4"/>
      <c r="G405" s="3"/>
      <c r="H405" s="4"/>
      <c r="I405" s="3"/>
      <c r="J405" s="4"/>
      <c r="K405" s="3"/>
      <c r="L405" s="4"/>
      <c r="M405" s="3"/>
      <c r="N405" s="4"/>
      <c r="O405" s="3"/>
      <c r="P405" s="4"/>
      <c r="Q405" s="3"/>
      <c r="R405" s="4"/>
      <c r="S405" s="3"/>
      <c r="T405" s="4"/>
      <c r="U405" s="3"/>
      <c r="V405" s="4"/>
      <c r="W405" s="3"/>
      <c r="X405" s="4"/>
      <c r="Y405" s="3"/>
      <c r="Z405" s="4"/>
      <c r="AA405" s="3"/>
      <c r="AB405" s="4"/>
      <c r="AC405" s="3"/>
      <c r="AD405" s="4"/>
      <c r="AE405" s="3"/>
      <c r="AF405" s="4"/>
      <c r="AG405" s="3"/>
      <c r="AH405" s="4"/>
      <c r="AI405" s="3"/>
      <c r="AJ405" s="4"/>
    </row>
    <row r="406">
      <c r="A406" s="3"/>
      <c r="B406" s="4"/>
      <c r="C406" s="3"/>
      <c r="D406" s="4"/>
      <c r="E406" s="3"/>
      <c r="F406" s="4"/>
      <c r="G406" s="3"/>
      <c r="H406" s="4"/>
      <c r="I406" s="3"/>
      <c r="J406" s="4"/>
      <c r="K406" s="3"/>
      <c r="L406" s="4"/>
      <c r="M406" s="3"/>
      <c r="N406" s="4"/>
      <c r="O406" s="3"/>
      <c r="P406" s="4"/>
      <c r="Q406" s="3"/>
      <c r="R406" s="4"/>
      <c r="S406" s="3"/>
      <c r="T406" s="4"/>
      <c r="U406" s="3"/>
      <c r="V406" s="4"/>
      <c r="W406" s="3"/>
      <c r="X406" s="4"/>
      <c r="Y406" s="3"/>
      <c r="Z406" s="4"/>
      <c r="AA406" s="3"/>
      <c r="AB406" s="4"/>
      <c r="AC406" s="3"/>
      <c r="AD406" s="4"/>
      <c r="AE406" s="3"/>
      <c r="AF406" s="4"/>
      <c r="AG406" s="3"/>
      <c r="AH406" s="4"/>
      <c r="AI406" s="3"/>
      <c r="AJ406" s="4"/>
    </row>
    <row r="407">
      <c r="A407" s="3"/>
      <c r="B407" s="4"/>
      <c r="C407" s="3"/>
      <c r="D407" s="4"/>
      <c r="E407" s="3"/>
      <c r="F407" s="4"/>
      <c r="G407" s="3"/>
      <c r="H407" s="4"/>
      <c r="I407" s="3"/>
      <c r="J407" s="4"/>
      <c r="K407" s="3"/>
      <c r="L407" s="4"/>
      <c r="M407" s="3"/>
      <c r="N407" s="4"/>
      <c r="O407" s="3"/>
      <c r="P407" s="4"/>
      <c r="Q407" s="3"/>
      <c r="R407" s="4"/>
      <c r="S407" s="3"/>
      <c r="T407" s="4"/>
      <c r="U407" s="3"/>
      <c r="V407" s="4"/>
      <c r="W407" s="3"/>
      <c r="X407" s="4"/>
      <c r="Y407" s="3"/>
      <c r="Z407" s="4"/>
      <c r="AA407" s="3"/>
      <c r="AB407" s="4"/>
      <c r="AC407" s="3"/>
      <c r="AD407" s="4"/>
      <c r="AE407" s="3"/>
      <c r="AF407" s="4"/>
      <c r="AG407" s="3"/>
      <c r="AH407" s="4"/>
      <c r="AI407" s="3"/>
      <c r="AJ407" s="4"/>
    </row>
    <row r="408">
      <c r="A408" s="3"/>
      <c r="B408" s="4"/>
      <c r="C408" s="3"/>
      <c r="D408" s="4"/>
      <c r="E408" s="3"/>
      <c r="F408" s="4"/>
      <c r="G408" s="3"/>
      <c r="H408" s="4"/>
      <c r="I408" s="3"/>
      <c r="J408" s="4"/>
      <c r="K408" s="3"/>
      <c r="L408" s="4"/>
      <c r="M408" s="3"/>
      <c r="N408" s="4"/>
      <c r="O408" s="3"/>
      <c r="P408" s="4"/>
      <c r="Q408" s="3"/>
      <c r="R408" s="4"/>
      <c r="S408" s="3"/>
      <c r="T408" s="4"/>
      <c r="U408" s="3"/>
      <c r="V408" s="4"/>
      <c r="W408" s="3"/>
      <c r="X408" s="4"/>
      <c r="Y408" s="3"/>
      <c r="Z408" s="4"/>
      <c r="AA408" s="3"/>
      <c r="AB408" s="4"/>
      <c r="AC408" s="3"/>
      <c r="AD408" s="4"/>
      <c r="AE408" s="3"/>
      <c r="AF408" s="4"/>
      <c r="AG408" s="3"/>
      <c r="AH408" s="4"/>
      <c r="AI408" s="3"/>
      <c r="AJ408" s="4"/>
    </row>
    <row r="409">
      <c r="A409" s="3"/>
      <c r="B409" s="4"/>
      <c r="C409" s="3"/>
      <c r="D409" s="4"/>
      <c r="E409" s="3"/>
      <c r="F409" s="4"/>
      <c r="G409" s="3"/>
      <c r="H409" s="4"/>
      <c r="I409" s="3"/>
      <c r="J409" s="4"/>
      <c r="K409" s="3"/>
      <c r="L409" s="4"/>
      <c r="M409" s="3"/>
      <c r="N409" s="4"/>
      <c r="O409" s="3"/>
      <c r="P409" s="4"/>
      <c r="Q409" s="3"/>
      <c r="R409" s="4"/>
      <c r="S409" s="3"/>
      <c r="T409" s="4"/>
      <c r="U409" s="3"/>
      <c r="V409" s="4"/>
      <c r="W409" s="3"/>
      <c r="X409" s="4"/>
      <c r="Y409" s="3"/>
      <c r="Z409" s="4"/>
      <c r="AA409" s="3"/>
      <c r="AB409" s="4"/>
      <c r="AC409" s="3"/>
      <c r="AD409" s="4"/>
      <c r="AE409" s="3"/>
      <c r="AF409" s="4"/>
      <c r="AG409" s="3"/>
      <c r="AH409" s="4"/>
      <c r="AI409" s="3"/>
      <c r="AJ409" s="4"/>
    </row>
    <row r="410">
      <c r="A410" s="3"/>
      <c r="B410" s="4"/>
      <c r="C410" s="3"/>
      <c r="D410" s="4"/>
      <c r="E410" s="3"/>
      <c r="F410" s="4"/>
      <c r="G410" s="3"/>
      <c r="H410" s="4"/>
      <c r="I410" s="3"/>
      <c r="J410" s="4"/>
      <c r="K410" s="3"/>
      <c r="L410" s="4"/>
      <c r="M410" s="3"/>
      <c r="N410" s="4"/>
      <c r="O410" s="3"/>
      <c r="P410" s="4"/>
      <c r="Q410" s="3"/>
      <c r="R410" s="4"/>
      <c r="S410" s="3"/>
      <c r="T410" s="4"/>
      <c r="U410" s="3"/>
      <c r="V410" s="4"/>
      <c r="W410" s="3"/>
      <c r="X410" s="4"/>
      <c r="Y410" s="3"/>
      <c r="Z410" s="4"/>
      <c r="AA410" s="3"/>
      <c r="AB410" s="4"/>
      <c r="AC410" s="3"/>
      <c r="AD410" s="4"/>
      <c r="AE410" s="3"/>
      <c r="AF410" s="4"/>
      <c r="AG410" s="3"/>
      <c r="AH410" s="4"/>
      <c r="AI410" s="3"/>
      <c r="AJ410" s="4"/>
    </row>
    <row r="411">
      <c r="A411" s="3"/>
      <c r="B411" s="4"/>
      <c r="C411" s="3"/>
      <c r="D411" s="4"/>
      <c r="E411" s="3"/>
      <c r="F411" s="4"/>
      <c r="G411" s="3"/>
      <c r="H411" s="4"/>
      <c r="I411" s="3"/>
      <c r="J411" s="4"/>
      <c r="K411" s="3"/>
      <c r="L411" s="4"/>
      <c r="M411" s="3"/>
      <c r="N411" s="4"/>
      <c r="O411" s="3"/>
      <c r="P411" s="4"/>
      <c r="Q411" s="3"/>
      <c r="R411" s="4"/>
      <c r="S411" s="3"/>
      <c r="T411" s="4"/>
      <c r="U411" s="3"/>
      <c r="V411" s="4"/>
      <c r="W411" s="3"/>
      <c r="X411" s="4"/>
      <c r="Y411" s="3"/>
      <c r="Z411" s="4"/>
      <c r="AA411" s="3"/>
      <c r="AB411" s="4"/>
      <c r="AC411" s="3"/>
      <c r="AD411" s="4"/>
      <c r="AE411" s="3"/>
      <c r="AF411" s="4"/>
      <c r="AG411" s="3"/>
      <c r="AH411" s="4"/>
      <c r="AI411" s="3"/>
      <c r="AJ411" s="4"/>
    </row>
    <row r="412">
      <c r="A412" s="3"/>
      <c r="B412" s="4"/>
      <c r="C412" s="3"/>
      <c r="D412" s="4"/>
      <c r="E412" s="3"/>
      <c r="F412" s="4"/>
      <c r="G412" s="3"/>
      <c r="H412" s="4"/>
      <c r="I412" s="3"/>
      <c r="J412" s="4"/>
      <c r="K412" s="3"/>
      <c r="L412" s="4"/>
      <c r="M412" s="3"/>
      <c r="N412" s="4"/>
      <c r="O412" s="3"/>
      <c r="P412" s="4"/>
      <c r="Q412" s="3"/>
      <c r="R412" s="4"/>
      <c r="S412" s="3"/>
      <c r="T412" s="4"/>
      <c r="U412" s="3"/>
      <c r="V412" s="4"/>
      <c r="W412" s="3"/>
      <c r="X412" s="4"/>
      <c r="Y412" s="3"/>
      <c r="Z412" s="4"/>
      <c r="AA412" s="3"/>
      <c r="AB412" s="4"/>
      <c r="AC412" s="3"/>
      <c r="AD412" s="4"/>
      <c r="AE412" s="3"/>
      <c r="AF412" s="4"/>
      <c r="AG412" s="3"/>
      <c r="AH412" s="4"/>
      <c r="AI412" s="3"/>
      <c r="AJ412" s="4"/>
    </row>
    <row r="413">
      <c r="A413" s="3"/>
      <c r="B413" s="4"/>
      <c r="C413" s="3"/>
      <c r="D413" s="4"/>
      <c r="E413" s="3"/>
      <c r="F413" s="4"/>
      <c r="G413" s="3"/>
      <c r="H413" s="4"/>
      <c r="I413" s="3"/>
      <c r="J413" s="4"/>
      <c r="K413" s="3"/>
      <c r="L413" s="4"/>
      <c r="M413" s="3"/>
      <c r="N413" s="4"/>
      <c r="O413" s="3"/>
      <c r="P413" s="4"/>
      <c r="Q413" s="3"/>
      <c r="R413" s="4"/>
      <c r="S413" s="3"/>
      <c r="T413" s="4"/>
      <c r="U413" s="3"/>
      <c r="V413" s="4"/>
      <c r="W413" s="3"/>
      <c r="X413" s="4"/>
      <c r="Y413" s="3"/>
      <c r="Z413" s="4"/>
      <c r="AA413" s="3"/>
      <c r="AB413" s="4"/>
      <c r="AC413" s="3"/>
      <c r="AD413" s="4"/>
      <c r="AE413" s="3"/>
      <c r="AF413" s="4"/>
      <c r="AG413" s="3"/>
      <c r="AH413" s="4"/>
      <c r="AI413" s="3"/>
      <c r="AJ413" s="4"/>
    </row>
    <row r="414">
      <c r="A414" s="3"/>
      <c r="B414" s="4"/>
      <c r="C414" s="3"/>
      <c r="D414" s="4"/>
      <c r="E414" s="3"/>
      <c r="F414" s="4"/>
      <c r="G414" s="3"/>
      <c r="H414" s="4"/>
      <c r="I414" s="3"/>
      <c r="J414" s="4"/>
      <c r="K414" s="3"/>
      <c r="L414" s="4"/>
      <c r="M414" s="3"/>
      <c r="N414" s="4"/>
      <c r="O414" s="3"/>
      <c r="P414" s="4"/>
      <c r="Q414" s="3"/>
      <c r="R414" s="4"/>
      <c r="S414" s="3"/>
      <c r="T414" s="4"/>
      <c r="U414" s="3"/>
      <c r="V414" s="4"/>
      <c r="W414" s="3"/>
      <c r="X414" s="4"/>
      <c r="Y414" s="3"/>
      <c r="Z414" s="4"/>
      <c r="AA414" s="3"/>
      <c r="AB414" s="4"/>
      <c r="AC414" s="3"/>
      <c r="AD414" s="4"/>
      <c r="AE414" s="3"/>
      <c r="AF414" s="4"/>
      <c r="AG414" s="3"/>
      <c r="AH414" s="4"/>
      <c r="AI414" s="3"/>
      <c r="AJ414" s="4"/>
    </row>
    <row r="415">
      <c r="A415" s="3"/>
      <c r="B415" s="4"/>
      <c r="C415" s="3"/>
      <c r="D415" s="4"/>
      <c r="E415" s="3"/>
      <c r="F415" s="4"/>
      <c r="G415" s="3"/>
      <c r="H415" s="4"/>
      <c r="I415" s="3"/>
      <c r="J415" s="4"/>
      <c r="K415" s="3"/>
      <c r="L415" s="4"/>
      <c r="M415" s="3"/>
      <c r="N415" s="4"/>
      <c r="O415" s="3"/>
      <c r="P415" s="4"/>
      <c r="Q415" s="3"/>
      <c r="R415" s="4"/>
      <c r="S415" s="3"/>
      <c r="T415" s="4"/>
      <c r="U415" s="3"/>
      <c r="V415" s="4"/>
      <c r="W415" s="3"/>
      <c r="X415" s="4"/>
      <c r="Y415" s="3"/>
      <c r="Z415" s="4"/>
      <c r="AA415" s="3"/>
      <c r="AB415" s="4"/>
      <c r="AC415" s="3"/>
      <c r="AD415" s="4"/>
      <c r="AE415" s="3"/>
      <c r="AF415" s="4"/>
      <c r="AG415" s="3"/>
      <c r="AH415" s="4"/>
      <c r="AI415" s="3"/>
      <c r="AJ415" s="4"/>
    </row>
    <row r="416">
      <c r="A416" s="3"/>
      <c r="B416" s="4"/>
      <c r="C416" s="3"/>
      <c r="D416" s="4"/>
      <c r="E416" s="3"/>
      <c r="F416" s="4"/>
      <c r="G416" s="3"/>
      <c r="H416" s="4"/>
      <c r="I416" s="3"/>
      <c r="J416" s="4"/>
      <c r="K416" s="3"/>
      <c r="L416" s="4"/>
      <c r="M416" s="3"/>
      <c r="N416" s="4"/>
      <c r="O416" s="3"/>
      <c r="P416" s="4"/>
      <c r="Q416" s="3"/>
      <c r="R416" s="4"/>
      <c r="S416" s="3"/>
      <c r="T416" s="4"/>
      <c r="U416" s="3"/>
      <c r="V416" s="4"/>
      <c r="W416" s="3"/>
      <c r="X416" s="4"/>
      <c r="Y416" s="3"/>
      <c r="Z416" s="4"/>
      <c r="AA416" s="3"/>
      <c r="AB416" s="4"/>
      <c r="AC416" s="3"/>
      <c r="AD416" s="4"/>
      <c r="AE416" s="3"/>
      <c r="AF416" s="4"/>
      <c r="AG416" s="3"/>
      <c r="AH416" s="4"/>
      <c r="AI416" s="3"/>
      <c r="AJ416" s="4"/>
    </row>
    <row r="417">
      <c r="A417" s="3"/>
      <c r="B417" s="4"/>
      <c r="C417" s="3"/>
      <c r="D417" s="4"/>
      <c r="E417" s="3"/>
      <c r="F417" s="4"/>
      <c r="G417" s="3"/>
      <c r="H417" s="4"/>
      <c r="I417" s="3"/>
      <c r="J417" s="4"/>
      <c r="K417" s="3"/>
      <c r="L417" s="4"/>
      <c r="M417" s="3"/>
      <c r="N417" s="4"/>
      <c r="O417" s="3"/>
      <c r="P417" s="4"/>
      <c r="Q417" s="3"/>
      <c r="R417" s="4"/>
      <c r="S417" s="3"/>
      <c r="T417" s="4"/>
      <c r="U417" s="3"/>
      <c r="V417" s="4"/>
      <c r="W417" s="3"/>
      <c r="X417" s="4"/>
      <c r="Y417" s="3"/>
      <c r="Z417" s="4"/>
      <c r="AA417" s="3"/>
      <c r="AB417" s="4"/>
      <c r="AC417" s="3"/>
      <c r="AD417" s="4"/>
      <c r="AE417" s="3"/>
      <c r="AF417" s="4"/>
      <c r="AG417" s="3"/>
      <c r="AH417" s="4"/>
      <c r="AI417" s="3"/>
      <c r="AJ417" s="4"/>
    </row>
    <row r="418">
      <c r="A418" s="3"/>
      <c r="B418" s="4"/>
      <c r="C418" s="3"/>
      <c r="D418" s="4"/>
      <c r="E418" s="3"/>
      <c r="F418" s="4"/>
      <c r="G418" s="3"/>
      <c r="H418" s="4"/>
      <c r="I418" s="3"/>
      <c r="J418" s="4"/>
      <c r="K418" s="3"/>
      <c r="L418" s="4"/>
      <c r="M418" s="3"/>
      <c r="N418" s="4"/>
      <c r="O418" s="3"/>
      <c r="P418" s="4"/>
      <c r="Q418" s="3"/>
      <c r="R418" s="4"/>
      <c r="S418" s="3"/>
      <c r="T418" s="4"/>
      <c r="U418" s="3"/>
      <c r="V418" s="4"/>
      <c r="W418" s="3"/>
      <c r="X418" s="4"/>
      <c r="Y418" s="3"/>
      <c r="Z418" s="4"/>
      <c r="AA418" s="3"/>
      <c r="AB418" s="4"/>
      <c r="AC418" s="3"/>
      <c r="AD418" s="4"/>
      <c r="AE418" s="3"/>
      <c r="AF418" s="4"/>
      <c r="AG418" s="3"/>
      <c r="AH418" s="4"/>
      <c r="AI418" s="3"/>
      <c r="AJ418" s="4"/>
    </row>
    <row r="419">
      <c r="A419" s="3"/>
      <c r="B419" s="4"/>
      <c r="C419" s="3"/>
      <c r="D419" s="4"/>
      <c r="E419" s="3"/>
      <c r="F419" s="4"/>
      <c r="G419" s="3"/>
      <c r="H419" s="4"/>
      <c r="I419" s="3"/>
      <c r="J419" s="4"/>
      <c r="K419" s="3"/>
      <c r="L419" s="4"/>
      <c r="M419" s="3"/>
      <c r="N419" s="4"/>
      <c r="O419" s="3"/>
      <c r="P419" s="4"/>
      <c r="Q419" s="3"/>
      <c r="R419" s="4"/>
      <c r="S419" s="3"/>
      <c r="T419" s="4"/>
      <c r="U419" s="3"/>
      <c r="V419" s="4"/>
      <c r="W419" s="3"/>
      <c r="X419" s="4"/>
      <c r="Y419" s="3"/>
      <c r="Z419" s="4"/>
      <c r="AA419" s="3"/>
      <c r="AB419" s="4"/>
      <c r="AC419" s="3"/>
      <c r="AD419" s="4"/>
      <c r="AE419" s="3"/>
      <c r="AF419" s="4"/>
      <c r="AG419" s="3"/>
      <c r="AH419" s="4"/>
      <c r="AI419" s="3"/>
      <c r="AJ419" s="4"/>
    </row>
    <row r="420">
      <c r="A420" s="3"/>
      <c r="B420" s="4"/>
      <c r="C420" s="3"/>
      <c r="D420" s="4"/>
      <c r="E420" s="3"/>
      <c r="F420" s="4"/>
      <c r="G420" s="3"/>
      <c r="H420" s="4"/>
      <c r="I420" s="3"/>
      <c r="J420" s="4"/>
      <c r="K420" s="3"/>
      <c r="L420" s="4"/>
      <c r="M420" s="3"/>
      <c r="N420" s="4"/>
      <c r="O420" s="3"/>
      <c r="P420" s="4"/>
      <c r="Q420" s="3"/>
      <c r="R420" s="4"/>
      <c r="S420" s="3"/>
      <c r="T420" s="4"/>
      <c r="U420" s="3"/>
      <c r="V420" s="4"/>
      <c r="W420" s="3"/>
      <c r="X420" s="4"/>
      <c r="Y420" s="3"/>
      <c r="Z420" s="4"/>
      <c r="AA420" s="3"/>
      <c r="AB420" s="4"/>
      <c r="AC420" s="3"/>
      <c r="AD420" s="4"/>
      <c r="AE420" s="3"/>
      <c r="AF420" s="4"/>
      <c r="AG420" s="3"/>
      <c r="AH420" s="4"/>
      <c r="AI420" s="3"/>
      <c r="AJ420" s="4"/>
    </row>
    <row r="421">
      <c r="A421" s="3"/>
      <c r="B421" s="4"/>
      <c r="C421" s="3"/>
      <c r="D421" s="4"/>
      <c r="E421" s="3"/>
      <c r="F421" s="4"/>
      <c r="G421" s="3"/>
      <c r="H421" s="4"/>
      <c r="I421" s="3"/>
      <c r="J421" s="4"/>
      <c r="K421" s="3"/>
      <c r="L421" s="4"/>
      <c r="M421" s="3"/>
      <c r="N421" s="4"/>
      <c r="O421" s="3"/>
      <c r="P421" s="4"/>
      <c r="Q421" s="3"/>
      <c r="R421" s="4"/>
      <c r="S421" s="3"/>
      <c r="T421" s="4"/>
      <c r="U421" s="3"/>
      <c r="V421" s="4"/>
      <c r="W421" s="3"/>
      <c r="X421" s="4"/>
      <c r="Y421" s="3"/>
      <c r="Z421" s="4"/>
      <c r="AA421" s="3"/>
      <c r="AB421" s="4"/>
      <c r="AC421" s="3"/>
      <c r="AD421" s="4"/>
      <c r="AE421" s="3"/>
      <c r="AF421" s="4"/>
      <c r="AG421" s="3"/>
      <c r="AH421" s="4"/>
      <c r="AI421" s="3"/>
      <c r="AJ421" s="4"/>
    </row>
    <row r="422">
      <c r="A422" s="3"/>
      <c r="B422" s="4"/>
      <c r="C422" s="3"/>
      <c r="D422" s="4"/>
      <c r="E422" s="3"/>
      <c r="F422" s="4"/>
      <c r="G422" s="3"/>
      <c r="H422" s="4"/>
      <c r="I422" s="3"/>
      <c r="J422" s="4"/>
      <c r="K422" s="3"/>
      <c r="L422" s="4"/>
      <c r="M422" s="3"/>
      <c r="N422" s="4"/>
      <c r="O422" s="3"/>
      <c r="P422" s="4"/>
      <c r="Q422" s="3"/>
      <c r="R422" s="4"/>
      <c r="S422" s="3"/>
      <c r="T422" s="4"/>
      <c r="U422" s="3"/>
      <c r="V422" s="4"/>
      <c r="W422" s="3"/>
      <c r="X422" s="4"/>
      <c r="Y422" s="3"/>
      <c r="Z422" s="4"/>
      <c r="AA422" s="3"/>
      <c r="AB422" s="4"/>
      <c r="AC422" s="3"/>
      <c r="AD422" s="4"/>
      <c r="AE422" s="3"/>
      <c r="AF422" s="4"/>
      <c r="AG422" s="3"/>
      <c r="AH422" s="4"/>
      <c r="AI422" s="3"/>
      <c r="AJ422" s="4"/>
    </row>
    <row r="423">
      <c r="A423" s="3"/>
      <c r="B423" s="4"/>
      <c r="C423" s="3"/>
      <c r="D423" s="4"/>
      <c r="E423" s="3"/>
      <c r="F423" s="4"/>
      <c r="G423" s="3"/>
      <c r="H423" s="4"/>
      <c r="I423" s="3"/>
      <c r="J423" s="4"/>
      <c r="K423" s="3"/>
      <c r="L423" s="4"/>
      <c r="M423" s="3"/>
      <c r="N423" s="4"/>
      <c r="O423" s="3"/>
      <c r="P423" s="4"/>
      <c r="Q423" s="3"/>
      <c r="R423" s="4"/>
      <c r="S423" s="3"/>
      <c r="T423" s="4"/>
      <c r="U423" s="3"/>
      <c r="V423" s="4"/>
      <c r="W423" s="3"/>
      <c r="X423" s="4"/>
      <c r="Y423" s="3"/>
      <c r="Z423" s="4"/>
      <c r="AA423" s="3"/>
      <c r="AB423" s="4"/>
      <c r="AC423" s="3"/>
      <c r="AD423" s="4"/>
      <c r="AE423" s="3"/>
      <c r="AF423" s="4"/>
      <c r="AG423" s="3"/>
      <c r="AH423" s="4"/>
      <c r="AI423" s="3"/>
      <c r="AJ423" s="4"/>
    </row>
    <row r="424">
      <c r="A424" s="3"/>
      <c r="B424" s="4"/>
      <c r="C424" s="3"/>
      <c r="D424" s="4"/>
      <c r="E424" s="3"/>
      <c r="F424" s="4"/>
      <c r="G424" s="3"/>
      <c r="H424" s="4"/>
      <c r="I424" s="3"/>
      <c r="J424" s="4"/>
      <c r="K424" s="3"/>
      <c r="L424" s="4"/>
      <c r="M424" s="3"/>
      <c r="N424" s="4"/>
      <c r="O424" s="3"/>
      <c r="P424" s="4"/>
      <c r="Q424" s="3"/>
      <c r="R424" s="4"/>
      <c r="S424" s="3"/>
      <c r="T424" s="4"/>
      <c r="U424" s="3"/>
      <c r="V424" s="4"/>
      <c r="W424" s="3"/>
      <c r="X424" s="4"/>
      <c r="Y424" s="3"/>
      <c r="Z424" s="4"/>
      <c r="AA424" s="3"/>
      <c r="AB424" s="4"/>
      <c r="AC424" s="3"/>
      <c r="AD424" s="4"/>
      <c r="AE424" s="3"/>
      <c r="AF424" s="4"/>
      <c r="AG424" s="3"/>
      <c r="AH424" s="4"/>
      <c r="AI424" s="3"/>
      <c r="AJ424" s="4"/>
    </row>
    <row r="425">
      <c r="A425" s="3"/>
      <c r="B425" s="4"/>
      <c r="C425" s="3"/>
      <c r="D425" s="4"/>
      <c r="E425" s="3"/>
      <c r="F425" s="4"/>
      <c r="G425" s="3"/>
      <c r="H425" s="4"/>
      <c r="I425" s="3"/>
      <c r="J425" s="4"/>
      <c r="K425" s="3"/>
      <c r="L425" s="4"/>
      <c r="M425" s="3"/>
      <c r="N425" s="4"/>
      <c r="O425" s="3"/>
      <c r="P425" s="4"/>
      <c r="Q425" s="3"/>
      <c r="R425" s="4"/>
      <c r="S425" s="3"/>
      <c r="T425" s="4"/>
      <c r="U425" s="3"/>
      <c r="V425" s="4"/>
      <c r="W425" s="3"/>
      <c r="X425" s="4"/>
      <c r="Y425" s="3"/>
      <c r="Z425" s="4"/>
      <c r="AA425" s="3"/>
      <c r="AB425" s="4"/>
      <c r="AC425" s="3"/>
      <c r="AD425" s="4"/>
      <c r="AE425" s="3"/>
      <c r="AF425" s="4"/>
      <c r="AG425" s="3"/>
      <c r="AH425" s="4"/>
      <c r="AI425" s="3"/>
      <c r="AJ425" s="4"/>
    </row>
    <row r="426">
      <c r="A426" s="3"/>
      <c r="B426" s="4"/>
      <c r="C426" s="3"/>
      <c r="D426" s="4"/>
      <c r="E426" s="3"/>
      <c r="F426" s="4"/>
      <c r="G426" s="3"/>
      <c r="H426" s="4"/>
      <c r="I426" s="3"/>
      <c r="J426" s="4"/>
      <c r="K426" s="3"/>
      <c r="L426" s="4"/>
      <c r="M426" s="3"/>
      <c r="N426" s="4"/>
      <c r="O426" s="3"/>
      <c r="P426" s="4"/>
      <c r="Q426" s="3"/>
      <c r="R426" s="4"/>
      <c r="S426" s="3"/>
      <c r="T426" s="4"/>
      <c r="U426" s="3"/>
      <c r="V426" s="4"/>
      <c r="W426" s="3"/>
      <c r="X426" s="4"/>
      <c r="Y426" s="3"/>
      <c r="Z426" s="4"/>
      <c r="AA426" s="3"/>
      <c r="AB426" s="4"/>
      <c r="AC426" s="3"/>
      <c r="AD426" s="4"/>
      <c r="AE426" s="3"/>
      <c r="AF426" s="4"/>
      <c r="AG426" s="3"/>
      <c r="AH426" s="4"/>
      <c r="AI426" s="3"/>
      <c r="AJ426" s="4"/>
    </row>
    <row r="427">
      <c r="A427" s="3"/>
      <c r="B427" s="4"/>
      <c r="C427" s="3"/>
      <c r="D427" s="4"/>
      <c r="E427" s="3"/>
      <c r="F427" s="4"/>
      <c r="G427" s="3"/>
      <c r="H427" s="4"/>
      <c r="I427" s="3"/>
      <c r="J427" s="4"/>
      <c r="K427" s="3"/>
      <c r="L427" s="4"/>
      <c r="M427" s="3"/>
      <c r="N427" s="4"/>
      <c r="O427" s="3"/>
      <c r="P427" s="4"/>
      <c r="Q427" s="3"/>
      <c r="R427" s="4"/>
      <c r="S427" s="3"/>
      <c r="T427" s="4"/>
      <c r="U427" s="3"/>
      <c r="V427" s="4"/>
      <c r="W427" s="3"/>
      <c r="X427" s="4"/>
      <c r="Y427" s="3"/>
      <c r="Z427" s="4"/>
      <c r="AA427" s="3"/>
      <c r="AB427" s="4"/>
      <c r="AC427" s="3"/>
      <c r="AD427" s="4"/>
      <c r="AE427" s="3"/>
      <c r="AF427" s="4"/>
      <c r="AG427" s="3"/>
      <c r="AH427" s="4"/>
      <c r="AI427" s="3"/>
      <c r="AJ427" s="4"/>
    </row>
    <row r="428">
      <c r="A428" s="3"/>
      <c r="B428" s="4"/>
      <c r="C428" s="3"/>
      <c r="D428" s="4"/>
      <c r="E428" s="3"/>
      <c r="F428" s="4"/>
      <c r="G428" s="3"/>
      <c r="H428" s="4"/>
      <c r="I428" s="3"/>
      <c r="J428" s="4"/>
      <c r="K428" s="3"/>
      <c r="L428" s="4"/>
      <c r="M428" s="3"/>
      <c r="N428" s="4"/>
      <c r="O428" s="3"/>
      <c r="P428" s="4"/>
      <c r="Q428" s="3"/>
      <c r="R428" s="4"/>
      <c r="S428" s="3"/>
      <c r="T428" s="4"/>
      <c r="U428" s="3"/>
      <c r="V428" s="4"/>
      <c r="W428" s="3"/>
      <c r="X428" s="4"/>
      <c r="Y428" s="3"/>
      <c r="Z428" s="4"/>
      <c r="AA428" s="3"/>
      <c r="AB428" s="4"/>
      <c r="AC428" s="3"/>
      <c r="AD428" s="4"/>
      <c r="AE428" s="3"/>
      <c r="AF428" s="4"/>
      <c r="AG428" s="3"/>
      <c r="AH428" s="4"/>
      <c r="AI428" s="3"/>
      <c r="AJ428" s="4"/>
    </row>
    <row r="429">
      <c r="A429" s="3"/>
      <c r="B429" s="4"/>
      <c r="C429" s="3"/>
      <c r="D429" s="4"/>
      <c r="E429" s="3"/>
      <c r="F429" s="4"/>
      <c r="G429" s="3"/>
      <c r="H429" s="4"/>
      <c r="I429" s="3"/>
      <c r="J429" s="4"/>
      <c r="K429" s="3"/>
      <c r="L429" s="4"/>
      <c r="M429" s="3"/>
      <c r="N429" s="4"/>
      <c r="O429" s="3"/>
      <c r="P429" s="4"/>
      <c r="Q429" s="3"/>
      <c r="R429" s="4"/>
      <c r="S429" s="3"/>
      <c r="T429" s="4"/>
      <c r="U429" s="3"/>
      <c r="V429" s="4"/>
      <c r="W429" s="3"/>
      <c r="X429" s="4"/>
      <c r="Y429" s="3"/>
      <c r="Z429" s="4"/>
      <c r="AA429" s="3"/>
      <c r="AB429" s="4"/>
      <c r="AC429" s="3"/>
      <c r="AD429" s="4"/>
      <c r="AE429" s="3"/>
      <c r="AF429" s="4"/>
      <c r="AG429" s="3"/>
      <c r="AH429" s="4"/>
      <c r="AI429" s="3"/>
      <c r="AJ429" s="4"/>
    </row>
    <row r="430">
      <c r="A430" s="3"/>
      <c r="B430" s="4"/>
      <c r="C430" s="3"/>
      <c r="D430" s="4"/>
      <c r="E430" s="3"/>
      <c r="F430" s="4"/>
      <c r="G430" s="3"/>
      <c r="H430" s="4"/>
      <c r="I430" s="3"/>
      <c r="J430" s="4"/>
      <c r="K430" s="3"/>
      <c r="L430" s="4"/>
      <c r="M430" s="3"/>
      <c r="N430" s="4"/>
      <c r="O430" s="3"/>
      <c r="P430" s="4"/>
      <c r="Q430" s="3"/>
      <c r="R430" s="4"/>
      <c r="S430" s="3"/>
      <c r="T430" s="4"/>
      <c r="U430" s="3"/>
      <c r="V430" s="4"/>
      <c r="W430" s="3"/>
      <c r="X430" s="4"/>
      <c r="Y430" s="3"/>
      <c r="Z430" s="4"/>
      <c r="AA430" s="3"/>
      <c r="AB430" s="4"/>
      <c r="AC430" s="3"/>
      <c r="AD430" s="4"/>
      <c r="AE430" s="3"/>
      <c r="AF430" s="4"/>
      <c r="AG430" s="3"/>
      <c r="AH430" s="4"/>
      <c r="AI430" s="3"/>
      <c r="AJ430" s="4"/>
    </row>
    <row r="431">
      <c r="A431" s="3"/>
      <c r="B431" s="4"/>
      <c r="C431" s="3"/>
      <c r="D431" s="4"/>
      <c r="E431" s="3"/>
      <c r="F431" s="4"/>
      <c r="G431" s="3"/>
      <c r="H431" s="4"/>
      <c r="I431" s="3"/>
      <c r="J431" s="4"/>
      <c r="K431" s="3"/>
      <c r="L431" s="4"/>
      <c r="M431" s="3"/>
      <c r="N431" s="4"/>
      <c r="O431" s="3"/>
      <c r="P431" s="4"/>
      <c r="Q431" s="3"/>
      <c r="R431" s="4"/>
      <c r="S431" s="3"/>
      <c r="T431" s="4"/>
      <c r="U431" s="3"/>
      <c r="V431" s="4"/>
      <c r="W431" s="3"/>
      <c r="X431" s="4"/>
      <c r="Y431" s="3"/>
      <c r="Z431" s="4"/>
      <c r="AA431" s="3"/>
      <c r="AB431" s="4"/>
      <c r="AC431" s="3"/>
      <c r="AD431" s="4"/>
      <c r="AE431" s="3"/>
      <c r="AF431" s="4"/>
      <c r="AG431" s="3"/>
      <c r="AH431" s="4"/>
      <c r="AI431" s="3"/>
      <c r="AJ431" s="4"/>
    </row>
    <row r="432">
      <c r="A432" s="3"/>
      <c r="B432" s="4"/>
      <c r="C432" s="3"/>
      <c r="D432" s="4"/>
      <c r="E432" s="3"/>
      <c r="F432" s="4"/>
      <c r="G432" s="3"/>
      <c r="H432" s="4"/>
      <c r="I432" s="3"/>
      <c r="J432" s="4"/>
      <c r="K432" s="3"/>
      <c r="L432" s="4"/>
      <c r="M432" s="3"/>
      <c r="N432" s="4"/>
      <c r="O432" s="3"/>
      <c r="P432" s="4"/>
      <c r="Q432" s="3"/>
      <c r="R432" s="4"/>
      <c r="S432" s="3"/>
      <c r="T432" s="4"/>
      <c r="U432" s="3"/>
      <c r="V432" s="4"/>
      <c r="W432" s="3"/>
      <c r="X432" s="4"/>
      <c r="Y432" s="3"/>
      <c r="Z432" s="4"/>
      <c r="AA432" s="3"/>
      <c r="AB432" s="4"/>
      <c r="AC432" s="3"/>
      <c r="AD432" s="4"/>
      <c r="AE432" s="3"/>
      <c r="AF432" s="4"/>
      <c r="AG432" s="3"/>
      <c r="AH432" s="4"/>
      <c r="AI432" s="3"/>
      <c r="AJ432" s="4"/>
    </row>
    <row r="433">
      <c r="A433" s="3"/>
      <c r="B433" s="4"/>
      <c r="C433" s="3"/>
      <c r="D433" s="4"/>
      <c r="E433" s="3"/>
      <c r="F433" s="4"/>
      <c r="G433" s="3"/>
      <c r="H433" s="4"/>
      <c r="I433" s="3"/>
      <c r="J433" s="4"/>
      <c r="K433" s="3"/>
      <c r="L433" s="4"/>
      <c r="M433" s="3"/>
      <c r="N433" s="4"/>
      <c r="O433" s="3"/>
      <c r="P433" s="4"/>
      <c r="Q433" s="3"/>
      <c r="R433" s="4"/>
      <c r="S433" s="3"/>
      <c r="T433" s="4"/>
      <c r="U433" s="3"/>
      <c r="V433" s="4"/>
      <c r="W433" s="3"/>
      <c r="X433" s="4"/>
      <c r="Y433" s="3"/>
      <c r="Z433" s="4"/>
      <c r="AA433" s="3"/>
      <c r="AB433" s="4"/>
      <c r="AC433" s="3"/>
      <c r="AD433" s="4"/>
      <c r="AE433" s="3"/>
      <c r="AF433" s="4"/>
      <c r="AG433" s="3"/>
      <c r="AH433" s="4"/>
      <c r="AI433" s="3"/>
      <c r="AJ433" s="4"/>
    </row>
    <row r="434">
      <c r="A434" s="3"/>
      <c r="B434" s="4"/>
      <c r="C434" s="3"/>
      <c r="D434" s="4"/>
      <c r="E434" s="3"/>
      <c r="F434" s="4"/>
      <c r="G434" s="3"/>
      <c r="H434" s="4"/>
      <c r="I434" s="3"/>
      <c r="J434" s="4"/>
      <c r="K434" s="3"/>
      <c r="L434" s="4"/>
      <c r="M434" s="3"/>
      <c r="N434" s="4"/>
      <c r="O434" s="3"/>
      <c r="P434" s="4"/>
      <c r="Q434" s="3"/>
      <c r="R434" s="4"/>
      <c r="S434" s="3"/>
      <c r="T434" s="4"/>
      <c r="U434" s="3"/>
      <c r="V434" s="4"/>
      <c r="W434" s="3"/>
      <c r="X434" s="4"/>
      <c r="Y434" s="3"/>
      <c r="Z434" s="4"/>
      <c r="AA434" s="3"/>
      <c r="AB434" s="4"/>
      <c r="AC434" s="3"/>
      <c r="AD434" s="4"/>
      <c r="AE434" s="3"/>
      <c r="AF434" s="4"/>
      <c r="AG434" s="3"/>
      <c r="AH434" s="4"/>
      <c r="AI434" s="3"/>
      <c r="AJ434" s="4"/>
    </row>
    <row r="435">
      <c r="A435" s="3"/>
      <c r="B435" s="4"/>
      <c r="C435" s="3"/>
      <c r="D435" s="4"/>
      <c r="E435" s="3"/>
      <c r="F435" s="4"/>
      <c r="G435" s="3"/>
      <c r="H435" s="4"/>
      <c r="I435" s="3"/>
      <c r="J435" s="4"/>
      <c r="K435" s="3"/>
      <c r="L435" s="4"/>
      <c r="M435" s="3"/>
      <c r="N435" s="4"/>
      <c r="O435" s="3"/>
      <c r="P435" s="4"/>
      <c r="Q435" s="3"/>
      <c r="R435" s="4"/>
      <c r="S435" s="3"/>
      <c r="T435" s="4"/>
      <c r="U435" s="3"/>
      <c r="V435" s="4"/>
      <c r="W435" s="3"/>
      <c r="X435" s="4"/>
      <c r="Y435" s="3"/>
      <c r="Z435" s="4"/>
      <c r="AA435" s="3"/>
      <c r="AB435" s="4"/>
      <c r="AC435" s="3"/>
      <c r="AD435" s="4"/>
      <c r="AE435" s="3"/>
      <c r="AF435" s="4"/>
      <c r="AG435" s="3"/>
      <c r="AH435" s="4"/>
      <c r="AI435" s="3"/>
      <c r="AJ435" s="4"/>
    </row>
    <row r="436">
      <c r="A436" s="3"/>
      <c r="B436" s="4"/>
      <c r="C436" s="3"/>
      <c r="D436" s="4"/>
      <c r="E436" s="3"/>
      <c r="F436" s="4"/>
      <c r="G436" s="3"/>
      <c r="H436" s="4"/>
      <c r="I436" s="3"/>
      <c r="J436" s="4"/>
      <c r="K436" s="3"/>
      <c r="L436" s="4"/>
      <c r="M436" s="3"/>
      <c r="N436" s="4"/>
      <c r="O436" s="3"/>
      <c r="P436" s="4"/>
      <c r="Q436" s="3"/>
      <c r="R436" s="4"/>
      <c r="S436" s="3"/>
      <c r="T436" s="4"/>
      <c r="U436" s="3"/>
      <c r="V436" s="4"/>
      <c r="W436" s="3"/>
      <c r="X436" s="4"/>
      <c r="Y436" s="3"/>
      <c r="Z436" s="4"/>
      <c r="AA436" s="3"/>
      <c r="AB436" s="4"/>
      <c r="AC436" s="3"/>
      <c r="AD436" s="4"/>
      <c r="AE436" s="3"/>
      <c r="AF436" s="4"/>
      <c r="AG436" s="3"/>
      <c r="AH436" s="4"/>
      <c r="AI436" s="3"/>
      <c r="AJ436" s="4"/>
    </row>
    <row r="437">
      <c r="A437" s="3"/>
      <c r="B437" s="4"/>
      <c r="C437" s="3"/>
      <c r="D437" s="4"/>
      <c r="E437" s="3"/>
      <c r="F437" s="4"/>
      <c r="G437" s="3"/>
      <c r="H437" s="4"/>
      <c r="I437" s="3"/>
      <c r="J437" s="4"/>
      <c r="K437" s="3"/>
      <c r="L437" s="4"/>
      <c r="M437" s="3"/>
      <c r="N437" s="4"/>
      <c r="O437" s="3"/>
      <c r="P437" s="4"/>
      <c r="Q437" s="3"/>
      <c r="R437" s="4"/>
      <c r="S437" s="3"/>
      <c r="T437" s="4"/>
      <c r="U437" s="3"/>
      <c r="V437" s="4"/>
      <c r="W437" s="3"/>
      <c r="X437" s="4"/>
      <c r="Y437" s="3"/>
      <c r="Z437" s="4"/>
      <c r="AA437" s="3"/>
      <c r="AB437" s="4"/>
      <c r="AC437" s="3"/>
      <c r="AD437" s="4"/>
      <c r="AE437" s="3"/>
      <c r="AF437" s="4"/>
      <c r="AG437" s="3"/>
      <c r="AH437" s="4"/>
      <c r="AI437" s="3"/>
      <c r="AJ437" s="4"/>
    </row>
    <row r="438">
      <c r="A438" s="3"/>
      <c r="B438" s="4"/>
      <c r="C438" s="3"/>
      <c r="D438" s="4"/>
      <c r="E438" s="3"/>
      <c r="F438" s="4"/>
      <c r="G438" s="3"/>
      <c r="H438" s="4"/>
      <c r="I438" s="3"/>
      <c r="J438" s="4"/>
      <c r="K438" s="3"/>
      <c r="L438" s="4"/>
      <c r="M438" s="3"/>
      <c r="N438" s="4"/>
      <c r="O438" s="3"/>
      <c r="P438" s="4"/>
      <c r="Q438" s="3"/>
      <c r="R438" s="4"/>
      <c r="S438" s="3"/>
      <c r="T438" s="4"/>
      <c r="U438" s="3"/>
      <c r="V438" s="4"/>
      <c r="W438" s="3"/>
      <c r="X438" s="4"/>
      <c r="Y438" s="3"/>
      <c r="Z438" s="4"/>
      <c r="AA438" s="3"/>
      <c r="AB438" s="4"/>
      <c r="AC438" s="3"/>
      <c r="AD438" s="4"/>
      <c r="AE438" s="3"/>
      <c r="AF438" s="4"/>
      <c r="AG438" s="3"/>
      <c r="AH438" s="4"/>
      <c r="AI438" s="3"/>
      <c r="AJ438" s="4"/>
    </row>
    <row r="439">
      <c r="A439" s="3"/>
      <c r="B439" s="4"/>
      <c r="C439" s="3"/>
      <c r="D439" s="4"/>
      <c r="E439" s="3"/>
      <c r="F439" s="4"/>
      <c r="G439" s="3"/>
      <c r="H439" s="4"/>
      <c r="I439" s="3"/>
      <c r="J439" s="4"/>
      <c r="K439" s="3"/>
      <c r="L439" s="4"/>
      <c r="M439" s="3"/>
      <c r="N439" s="4"/>
      <c r="O439" s="3"/>
      <c r="P439" s="4"/>
      <c r="Q439" s="3"/>
      <c r="R439" s="4"/>
      <c r="S439" s="3"/>
      <c r="T439" s="4"/>
      <c r="U439" s="3"/>
      <c r="V439" s="4"/>
      <c r="W439" s="3"/>
      <c r="X439" s="4"/>
      <c r="Y439" s="3"/>
      <c r="Z439" s="4"/>
      <c r="AA439" s="3"/>
      <c r="AB439" s="4"/>
      <c r="AC439" s="3"/>
      <c r="AD439" s="4"/>
      <c r="AE439" s="3"/>
      <c r="AF439" s="4"/>
      <c r="AG439" s="3"/>
      <c r="AH439" s="4"/>
      <c r="AI439" s="3"/>
      <c r="AJ439" s="4"/>
    </row>
    <row r="440">
      <c r="A440" s="3"/>
      <c r="B440" s="4"/>
      <c r="C440" s="3"/>
      <c r="D440" s="4"/>
      <c r="E440" s="3"/>
      <c r="F440" s="4"/>
      <c r="G440" s="3"/>
      <c r="H440" s="4"/>
      <c r="I440" s="3"/>
      <c r="J440" s="4"/>
      <c r="K440" s="3"/>
      <c r="L440" s="4"/>
      <c r="M440" s="3"/>
      <c r="N440" s="4"/>
      <c r="O440" s="3"/>
      <c r="P440" s="4"/>
      <c r="Q440" s="3"/>
      <c r="R440" s="4"/>
      <c r="S440" s="3"/>
      <c r="T440" s="4"/>
      <c r="U440" s="3"/>
      <c r="V440" s="4"/>
      <c r="W440" s="3"/>
      <c r="X440" s="4"/>
      <c r="Y440" s="3"/>
      <c r="Z440" s="4"/>
      <c r="AA440" s="3"/>
      <c r="AB440" s="4"/>
      <c r="AC440" s="3"/>
      <c r="AD440" s="4"/>
      <c r="AE440" s="3"/>
      <c r="AF440" s="4"/>
      <c r="AG440" s="3"/>
      <c r="AH440" s="4"/>
      <c r="AI440" s="3"/>
      <c r="AJ440" s="4"/>
    </row>
    <row r="441">
      <c r="A441" s="3"/>
      <c r="B441" s="4"/>
      <c r="C441" s="3"/>
      <c r="D441" s="4"/>
      <c r="E441" s="3"/>
      <c r="F441" s="4"/>
      <c r="G441" s="3"/>
      <c r="H441" s="4"/>
      <c r="I441" s="3"/>
      <c r="J441" s="4"/>
      <c r="K441" s="3"/>
      <c r="L441" s="4"/>
      <c r="M441" s="3"/>
      <c r="N441" s="4"/>
      <c r="O441" s="3"/>
      <c r="P441" s="4"/>
      <c r="Q441" s="3"/>
      <c r="R441" s="4"/>
      <c r="S441" s="3"/>
      <c r="T441" s="4"/>
      <c r="U441" s="3"/>
      <c r="V441" s="4"/>
      <c r="W441" s="3"/>
      <c r="X441" s="4"/>
      <c r="Y441" s="3"/>
      <c r="Z441" s="4"/>
      <c r="AA441" s="3"/>
      <c r="AB441" s="4"/>
      <c r="AC441" s="3"/>
      <c r="AD441" s="4"/>
      <c r="AE441" s="3"/>
      <c r="AF441" s="4"/>
      <c r="AG441" s="3"/>
      <c r="AH441" s="4"/>
      <c r="AI441" s="3"/>
      <c r="AJ441" s="4"/>
    </row>
    <row r="442">
      <c r="A442" s="3"/>
      <c r="B442" s="4"/>
      <c r="C442" s="3"/>
      <c r="D442" s="4"/>
      <c r="E442" s="3"/>
      <c r="F442" s="4"/>
      <c r="G442" s="3"/>
      <c r="H442" s="4"/>
      <c r="I442" s="3"/>
      <c r="J442" s="4"/>
      <c r="K442" s="3"/>
      <c r="L442" s="4"/>
      <c r="M442" s="3"/>
      <c r="N442" s="4"/>
      <c r="O442" s="3"/>
      <c r="P442" s="4"/>
      <c r="Q442" s="3"/>
      <c r="R442" s="4"/>
      <c r="S442" s="3"/>
      <c r="T442" s="4"/>
      <c r="U442" s="3"/>
      <c r="V442" s="4"/>
      <c r="W442" s="3"/>
      <c r="X442" s="4"/>
      <c r="Y442" s="3"/>
      <c r="Z442" s="4"/>
      <c r="AA442" s="3"/>
      <c r="AB442" s="4"/>
      <c r="AC442" s="3"/>
      <c r="AD442" s="4"/>
      <c r="AE442" s="3"/>
      <c r="AF442" s="4"/>
      <c r="AG442" s="3"/>
      <c r="AH442" s="4"/>
      <c r="AI442" s="3"/>
      <c r="AJ442" s="4"/>
    </row>
    <row r="443">
      <c r="A443" s="3"/>
      <c r="B443" s="4"/>
      <c r="C443" s="3"/>
      <c r="D443" s="4"/>
      <c r="E443" s="3"/>
      <c r="F443" s="4"/>
      <c r="G443" s="3"/>
      <c r="H443" s="4"/>
      <c r="I443" s="3"/>
      <c r="J443" s="4"/>
      <c r="K443" s="3"/>
      <c r="L443" s="4"/>
      <c r="M443" s="3"/>
      <c r="N443" s="4"/>
      <c r="O443" s="3"/>
      <c r="P443" s="4"/>
      <c r="Q443" s="3"/>
      <c r="R443" s="4"/>
      <c r="S443" s="3"/>
      <c r="T443" s="4"/>
      <c r="U443" s="3"/>
      <c r="V443" s="4"/>
      <c r="W443" s="3"/>
      <c r="X443" s="4"/>
      <c r="Y443" s="3"/>
      <c r="Z443" s="4"/>
      <c r="AA443" s="3"/>
      <c r="AB443" s="4"/>
      <c r="AC443" s="3"/>
      <c r="AD443" s="4"/>
      <c r="AE443" s="3"/>
      <c r="AF443" s="4"/>
      <c r="AG443" s="3"/>
      <c r="AH443" s="4"/>
      <c r="AI443" s="3"/>
      <c r="AJ443" s="4"/>
    </row>
    <row r="444">
      <c r="A444" s="3"/>
      <c r="B444" s="4"/>
      <c r="C444" s="3"/>
      <c r="D444" s="4"/>
      <c r="E444" s="3"/>
      <c r="F444" s="4"/>
      <c r="G444" s="3"/>
      <c r="H444" s="4"/>
      <c r="I444" s="3"/>
      <c r="J444" s="4"/>
      <c r="K444" s="3"/>
      <c r="L444" s="4"/>
      <c r="M444" s="3"/>
      <c r="N444" s="4"/>
      <c r="O444" s="3"/>
      <c r="P444" s="4"/>
      <c r="Q444" s="3"/>
      <c r="R444" s="4"/>
      <c r="S444" s="3"/>
      <c r="T444" s="4"/>
      <c r="U444" s="3"/>
      <c r="V444" s="4"/>
      <c r="W444" s="3"/>
      <c r="X444" s="4"/>
      <c r="Y444" s="3"/>
      <c r="Z444" s="4"/>
      <c r="AA444" s="3"/>
      <c r="AB444" s="4"/>
      <c r="AC444" s="3"/>
      <c r="AD444" s="4"/>
      <c r="AE444" s="3"/>
      <c r="AF444" s="4"/>
      <c r="AG444" s="3"/>
      <c r="AH444" s="4"/>
      <c r="AI444" s="3"/>
      <c r="AJ444" s="4"/>
    </row>
    <row r="445">
      <c r="A445" s="3"/>
      <c r="B445" s="4"/>
      <c r="C445" s="3"/>
      <c r="D445" s="4"/>
      <c r="E445" s="3"/>
      <c r="F445" s="4"/>
      <c r="G445" s="3"/>
      <c r="H445" s="4"/>
      <c r="I445" s="3"/>
      <c r="J445" s="4"/>
      <c r="K445" s="3"/>
      <c r="L445" s="4"/>
      <c r="M445" s="3"/>
      <c r="N445" s="4"/>
      <c r="O445" s="3"/>
      <c r="P445" s="4"/>
      <c r="Q445" s="3"/>
      <c r="R445" s="4"/>
      <c r="S445" s="3"/>
      <c r="T445" s="4"/>
      <c r="U445" s="3"/>
      <c r="V445" s="4"/>
      <c r="W445" s="3"/>
      <c r="X445" s="4"/>
      <c r="Y445" s="3"/>
      <c r="Z445" s="4"/>
      <c r="AA445" s="3"/>
      <c r="AB445" s="4"/>
      <c r="AC445" s="3"/>
      <c r="AD445" s="4"/>
      <c r="AE445" s="3"/>
      <c r="AF445" s="4"/>
      <c r="AG445" s="3"/>
      <c r="AH445" s="4"/>
      <c r="AI445" s="3"/>
      <c r="AJ445" s="4"/>
    </row>
    <row r="446">
      <c r="A446" s="3"/>
      <c r="B446" s="4"/>
      <c r="C446" s="3"/>
      <c r="D446" s="4"/>
      <c r="E446" s="3"/>
      <c r="F446" s="4"/>
      <c r="G446" s="3"/>
      <c r="H446" s="4"/>
      <c r="I446" s="3"/>
      <c r="J446" s="4"/>
      <c r="K446" s="3"/>
      <c r="L446" s="4"/>
      <c r="M446" s="3"/>
      <c r="N446" s="4"/>
      <c r="O446" s="3"/>
      <c r="P446" s="4"/>
      <c r="Q446" s="3"/>
      <c r="R446" s="4"/>
      <c r="S446" s="3"/>
      <c r="T446" s="4"/>
      <c r="U446" s="3"/>
      <c r="V446" s="4"/>
      <c r="W446" s="3"/>
      <c r="X446" s="4"/>
      <c r="Y446" s="3"/>
      <c r="Z446" s="4"/>
      <c r="AA446" s="3"/>
      <c r="AB446" s="4"/>
      <c r="AC446" s="3"/>
      <c r="AD446" s="4"/>
      <c r="AE446" s="3"/>
      <c r="AF446" s="4"/>
      <c r="AG446" s="3"/>
      <c r="AH446" s="4"/>
      <c r="AI446" s="3"/>
      <c r="AJ446" s="4"/>
    </row>
    <row r="447">
      <c r="A447" s="3"/>
      <c r="B447" s="4"/>
      <c r="C447" s="3"/>
      <c r="D447" s="4"/>
      <c r="E447" s="3"/>
      <c r="F447" s="4"/>
      <c r="G447" s="3"/>
      <c r="H447" s="4"/>
      <c r="I447" s="3"/>
      <c r="J447" s="4"/>
      <c r="K447" s="3"/>
      <c r="L447" s="4"/>
      <c r="M447" s="3"/>
      <c r="N447" s="4"/>
      <c r="O447" s="3"/>
      <c r="P447" s="4"/>
      <c r="Q447" s="3"/>
      <c r="R447" s="4"/>
      <c r="S447" s="3"/>
      <c r="T447" s="4"/>
      <c r="U447" s="3"/>
      <c r="V447" s="4"/>
      <c r="W447" s="3"/>
      <c r="X447" s="4"/>
      <c r="Y447" s="3"/>
      <c r="Z447" s="4"/>
      <c r="AA447" s="3"/>
      <c r="AB447" s="4"/>
      <c r="AC447" s="3"/>
      <c r="AD447" s="4"/>
      <c r="AE447" s="3"/>
      <c r="AF447" s="4"/>
      <c r="AG447" s="3"/>
      <c r="AH447" s="4"/>
      <c r="AI447" s="3"/>
      <c r="AJ447" s="4"/>
    </row>
    <row r="448">
      <c r="A448" s="3"/>
      <c r="B448" s="4"/>
      <c r="C448" s="3"/>
      <c r="D448" s="4"/>
      <c r="E448" s="3"/>
      <c r="F448" s="4"/>
      <c r="G448" s="3"/>
      <c r="H448" s="4"/>
      <c r="I448" s="3"/>
      <c r="J448" s="4"/>
      <c r="K448" s="3"/>
      <c r="L448" s="4"/>
      <c r="M448" s="3"/>
      <c r="N448" s="4"/>
      <c r="O448" s="3"/>
      <c r="P448" s="4"/>
      <c r="Q448" s="3"/>
      <c r="R448" s="4"/>
      <c r="S448" s="3"/>
      <c r="T448" s="4"/>
      <c r="U448" s="3"/>
      <c r="V448" s="4"/>
      <c r="W448" s="3"/>
      <c r="X448" s="4"/>
      <c r="Y448" s="3"/>
      <c r="Z448" s="4"/>
      <c r="AA448" s="3"/>
      <c r="AB448" s="4"/>
      <c r="AC448" s="3"/>
      <c r="AD448" s="4"/>
      <c r="AE448" s="3"/>
      <c r="AF448" s="4"/>
      <c r="AG448" s="3"/>
      <c r="AH448" s="4"/>
      <c r="AI448" s="3"/>
      <c r="AJ448" s="4"/>
    </row>
    <row r="449">
      <c r="A449" s="3"/>
      <c r="B449" s="4"/>
      <c r="C449" s="3"/>
      <c r="D449" s="4"/>
      <c r="E449" s="3"/>
      <c r="F449" s="4"/>
      <c r="G449" s="3"/>
      <c r="H449" s="4"/>
      <c r="I449" s="3"/>
      <c r="J449" s="4"/>
      <c r="K449" s="3"/>
      <c r="L449" s="4"/>
      <c r="M449" s="3"/>
      <c r="N449" s="4"/>
      <c r="O449" s="3"/>
      <c r="P449" s="4"/>
      <c r="Q449" s="3"/>
      <c r="R449" s="4"/>
      <c r="S449" s="3"/>
      <c r="T449" s="4"/>
      <c r="U449" s="3"/>
      <c r="V449" s="4"/>
      <c r="W449" s="3"/>
      <c r="X449" s="4"/>
      <c r="Y449" s="3"/>
      <c r="Z449" s="4"/>
      <c r="AA449" s="3"/>
      <c r="AB449" s="4"/>
      <c r="AC449" s="3"/>
      <c r="AD449" s="4"/>
      <c r="AE449" s="3"/>
      <c r="AF449" s="4"/>
      <c r="AG449" s="3"/>
      <c r="AH449" s="4"/>
      <c r="AI449" s="3"/>
      <c r="AJ449" s="4"/>
    </row>
    <row r="450">
      <c r="A450" s="3"/>
      <c r="B450" s="4"/>
      <c r="C450" s="3"/>
      <c r="D450" s="4"/>
      <c r="E450" s="3"/>
      <c r="F450" s="4"/>
      <c r="G450" s="3"/>
      <c r="H450" s="4"/>
      <c r="I450" s="3"/>
      <c r="J450" s="4"/>
      <c r="K450" s="3"/>
      <c r="L450" s="4"/>
      <c r="M450" s="3"/>
      <c r="N450" s="4"/>
      <c r="O450" s="3"/>
      <c r="P450" s="4"/>
      <c r="Q450" s="3"/>
      <c r="R450" s="4"/>
      <c r="S450" s="3"/>
      <c r="T450" s="4"/>
      <c r="U450" s="3"/>
      <c r="V450" s="4"/>
      <c r="W450" s="3"/>
      <c r="X450" s="4"/>
      <c r="Y450" s="3"/>
      <c r="Z450" s="4"/>
      <c r="AA450" s="3"/>
      <c r="AB450" s="4"/>
      <c r="AC450" s="3"/>
      <c r="AD450" s="4"/>
      <c r="AE450" s="3"/>
      <c r="AF450" s="4"/>
      <c r="AG450" s="3"/>
      <c r="AH450" s="4"/>
      <c r="AI450" s="3"/>
      <c r="AJ450" s="4"/>
    </row>
    <row r="451">
      <c r="A451" s="3"/>
      <c r="B451" s="4"/>
      <c r="C451" s="3"/>
      <c r="D451" s="4"/>
      <c r="E451" s="3"/>
      <c r="F451" s="4"/>
      <c r="G451" s="3"/>
      <c r="H451" s="4"/>
      <c r="I451" s="3"/>
      <c r="J451" s="4"/>
      <c r="K451" s="3"/>
      <c r="L451" s="4"/>
      <c r="M451" s="3"/>
      <c r="N451" s="4"/>
      <c r="O451" s="3"/>
      <c r="P451" s="4"/>
      <c r="Q451" s="3"/>
      <c r="R451" s="4"/>
      <c r="S451" s="3"/>
      <c r="T451" s="4"/>
      <c r="U451" s="3"/>
      <c r="V451" s="4"/>
      <c r="W451" s="3"/>
      <c r="X451" s="4"/>
      <c r="Y451" s="3"/>
      <c r="Z451" s="4"/>
      <c r="AA451" s="3"/>
      <c r="AB451" s="4"/>
      <c r="AC451" s="3"/>
      <c r="AD451" s="4"/>
      <c r="AE451" s="3"/>
      <c r="AF451" s="4"/>
      <c r="AG451" s="3"/>
      <c r="AH451" s="4"/>
      <c r="AI451" s="3"/>
      <c r="AJ451" s="4"/>
    </row>
    <row r="452">
      <c r="A452" s="3"/>
      <c r="B452" s="4"/>
      <c r="C452" s="3"/>
      <c r="D452" s="4"/>
      <c r="E452" s="3"/>
      <c r="F452" s="4"/>
      <c r="G452" s="3"/>
      <c r="H452" s="4"/>
      <c r="I452" s="3"/>
      <c r="J452" s="4"/>
      <c r="K452" s="3"/>
      <c r="L452" s="4"/>
      <c r="M452" s="3"/>
      <c r="N452" s="4"/>
      <c r="O452" s="3"/>
      <c r="P452" s="4"/>
      <c r="Q452" s="3"/>
      <c r="R452" s="4"/>
      <c r="S452" s="3"/>
      <c r="T452" s="4"/>
      <c r="U452" s="3"/>
      <c r="V452" s="4"/>
      <c r="W452" s="3"/>
      <c r="X452" s="4"/>
      <c r="Y452" s="3"/>
      <c r="Z452" s="4"/>
      <c r="AA452" s="3"/>
      <c r="AB452" s="4"/>
      <c r="AC452" s="3"/>
      <c r="AD452" s="4"/>
      <c r="AE452" s="3"/>
      <c r="AF452" s="4"/>
      <c r="AG452" s="3"/>
      <c r="AH452" s="4"/>
      <c r="AI452" s="3"/>
      <c r="AJ452" s="4"/>
    </row>
    <row r="453">
      <c r="A453" s="3"/>
      <c r="B453" s="4"/>
      <c r="C453" s="3"/>
      <c r="D453" s="4"/>
      <c r="E453" s="3"/>
      <c r="F453" s="4"/>
      <c r="G453" s="3"/>
      <c r="H453" s="4"/>
      <c r="I453" s="3"/>
      <c r="J453" s="4"/>
      <c r="K453" s="3"/>
      <c r="L453" s="4"/>
      <c r="M453" s="3"/>
      <c r="N453" s="4"/>
      <c r="O453" s="3"/>
      <c r="P453" s="4"/>
      <c r="Q453" s="3"/>
      <c r="R453" s="4"/>
      <c r="S453" s="3"/>
      <c r="T453" s="4"/>
      <c r="U453" s="3"/>
      <c r="V453" s="4"/>
      <c r="W453" s="3"/>
      <c r="X453" s="4"/>
      <c r="Y453" s="3"/>
      <c r="Z453" s="4"/>
      <c r="AA453" s="3"/>
      <c r="AB453" s="4"/>
      <c r="AC453" s="3"/>
      <c r="AD453" s="4"/>
      <c r="AE453" s="3"/>
      <c r="AF453" s="4"/>
      <c r="AG453" s="3"/>
      <c r="AH453" s="4"/>
      <c r="AI453" s="3"/>
      <c r="AJ453" s="4"/>
    </row>
    <row r="454">
      <c r="A454" s="3"/>
      <c r="B454" s="4"/>
      <c r="C454" s="3"/>
      <c r="D454" s="4"/>
      <c r="E454" s="3"/>
      <c r="F454" s="4"/>
      <c r="G454" s="3"/>
      <c r="H454" s="4"/>
      <c r="I454" s="3"/>
      <c r="J454" s="4"/>
      <c r="K454" s="3"/>
      <c r="L454" s="4"/>
      <c r="M454" s="3"/>
      <c r="N454" s="4"/>
      <c r="O454" s="3"/>
      <c r="P454" s="4"/>
      <c r="Q454" s="3"/>
      <c r="R454" s="4"/>
      <c r="S454" s="3"/>
      <c r="T454" s="4"/>
      <c r="U454" s="3"/>
      <c r="V454" s="4"/>
      <c r="W454" s="3"/>
      <c r="X454" s="4"/>
      <c r="Y454" s="3"/>
      <c r="Z454" s="4"/>
      <c r="AA454" s="3"/>
      <c r="AB454" s="4"/>
      <c r="AC454" s="3"/>
      <c r="AD454" s="4"/>
      <c r="AE454" s="3"/>
      <c r="AF454" s="4"/>
      <c r="AG454" s="3"/>
      <c r="AH454" s="4"/>
      <c r="AI454" s="3"/>
      <c r="AJ454" s="4"/>
    </row>
    <row r="455">
      <c r="A455" s="3"/>
      <c r="B455" s="4"/>
      <c r="C455" s="3"/>
      <c r="D455" s="4"/>
      <c r="E455" s="3"/>
      <c r="F455" s="4"/>
      <c r="G455" s="3"/>
      <c r="H455" s="4"/>
      <c r="I455" s="3"/>
      <c r="J455" s="4"/>
      <c r="K455" s="3"/>
      <c r="L455" s="4"/>
      <c r="M455" s="3"/>
      <c r="N455" s="4"/>
      <c r="O455" s="3"/>
      <c r="P455" s="4"/>
      <c r="Q455" s="3"/>
      <c r="R455" s="4"/>
      <c r="S455" s="3"/>
      <c r="T455" s="4"/>
      <c r="U455" s="3"/>
      <c r="V455" s="4"/>
      <c r="W455" s="3"/>
      <c r="X455" s="4"/>
      <c r="Y455" s="3"/>
      <c r="Z455" s="4"/>
      <c r="AA455" s="3"/>
      <c r="AB455" s="4"/>
      <c r="AC455" s="3"/>
      <c r="AD455" s="4"/>
      <c r="AE455" s="3"/>
      <c r="AF455" s="4"/>
      <c r="AG455" s="3"/>
      <c r="AH455" s="4"/>
      <c r="AI455" s="3"/>
      <c r="AJ455" s="4"/>
    </row>
    <row r="456">
      <c r="A456" s="3"/>
      <c r="B456" s="4"/>
      <c r="C456" s="3"/>
      <c r="D456" s="4"/>
      <c r="E456" s="3"/>
      <c r="F456" s="4"/>
      <c r="G456" s="3"/>
      <c r="H456" s="4"/>
      <c r="I456" s="3"/>
      <c r="J456" s="4"/>
      <c r="K456" s="3"/>
      <c r="L456" s="4"/>
      <c r="M456" s="3"/>
      <c r="N456" s="4"/>
      <c r="O456" s="3"/>
      <c r="P456" s="4"/>
      <c r="Q456" s="3"/>
      <c r="R456" s="4"/>
      <c r="S456" s="3"/>
      <c r="T456" s="4"/>
      <c r="U456" s="3"/>
      <c r="V456" s="4"/>
      <c r="W456" s="3"/>
      <c r="X456" s="4"/>
      <c r="Y456" s="3"/>
      <c r="Z456" s="4"/>
      <c r="AA456" s="3"/>
      <c r="AB456" s="4"/>
      <c r="AC456" s="3"/>
      <c r="AD456" s="4"/>
      <c r="AE456" s="3"/>
      <c r="AF456" s="4"/>
      <c r="AG456" s="3"/>
      <c r="AH456" s="4"/>
      <c r="AI456" s="3"/>
      <c r="AJ456" s="4"/>
    </row>
    <row r="457">
      <c r="A457" s="3"/>
      <c r="B457" s="4"/>
      <c r="C457" s="3"/>
      <c r="D457" s="4"/>
      <c r="E457" s="3"/>
      <c r="F457" s="4"/>
      <c r="G457" s="3"/>
      <c r="H457" s="4"/>
      <c r="I457" s="3"/>
      <c r="J457" s="4"/>
      <c r="K457" s="3"/>
      <c r="L457" s="4"/>
      <c r="M457" s="3"/>
      <c r="N457" s="4"/>
      <c r="O457" s="3"/>
      <c r="P457" s="4"/>
      <c r="Q457" s="3"/>
      <c r="R457" s="4"/>
      <c r="S457" s="3"/>
      <c r="T457" s="4"/>
      <c r="U457" s="3"/>
      <c r="V457" s="4"/>
      <c r="W457" s="3"/>
      <c r="X457" s="4"/>
      <c r="Y457" s="3"/>
      <c r="Z457" s="4"/>
      <c r="AA457" s="3"/>
      <c r="AB457" s="4"/>
      <c r="AC457" s="3"/>
      <c r="AD457" s="4"/>
      <c r="AE457" s="3"/>
      <c r="AF457" s="4"/>
      <c r="AG457" s="3"/>
      <c r="AH457" s="4"/>
      <c r="AI457" s="3"/>
      <c r="AJ457" s="4"/>
    </row>
    <row r="458">
      <c r="A458" s="3"/>
      <c r="B458" s="4"/>
      <c r="C458" s="3"/>
      <c r="D458" s="4"/>
      <c r="E458" s="3"/>
      <c r="F458" s="4"/>
      <c r="G458" s="3"/>
      <c r="H458" s="4"/>
      <c r="I458" s="3"/>
      <c r="J458" s="4"/>
      <c r="K458" s="3"/>
      <c r="L458" s="4"/>
      <c r="M458" s="3"/>
      <c r="N458" s="4"/>
      <c r="O458" s="3"/>
      <c r="P458" s="4"/>
      <c r="Q458" s="3"/>
      <c r="R458" s="4"/>
      <c r="S458" s="3"/>
      <c r="T458" s="4"/>
      <c r="U458" s="3"/>
      <c r="V458" s="4"/>
      <c r="W458" s="3"/>
      <c r="X458" s="4"/>
      <c r="Y458" s="3"/>
      <c r="Z458" s="4"/>
      <c r="AA458" s="3"/>
      <c r="AB458" s="4"/>
      <c r="AC458" s="3"/>
      <c r="AD458" s="4"/>
      <c r="AE458" s="3"/>
      <c r="AF458" s="4"/>
      <c r="AG458" s="3"/>
      <c r="AH458" s="4"/>
      <c r="AI458" s="3"/>
      <c r="AJ458" s="4"/>
    </row>
    <row r="459">
      <c r="A459" s="3"/>
      <c r="B459" s="4"/>
      <c r="C459" s="3"/>
      <c r="D459" s="4"/>
      <c r="E459" s="3"/>
      <c r="F459" s="4"/>
      <c r="G459" s="3"/>
      <c r="H459" s="4"/>
      <c r="I459" s="3"/>
      <c r="J459" s="4"/>
      <c r="K459" s="3"/>
      <c r="L459" s="4"/>
      <c r="M459" s="3"/>
      <c r="N459" s="4"/>
      <c r="O459" s="3"/>
      <c r="P459" s="4"/>
      <c r="Q459" s="3"/>
      <c r="R459" s="4"/>
      <c r="S459" s="3"/>
      <c r="T459" s="4"/>
      <c r="U459" s="3"/>
      <c r="V459" s="4"/>
      <c r="W459" s="3"/>
      <c r="X459" s="4"/>
      <c r="Y459" s="3"/>
      <c r="Z459" s="4"/>
      <c r="AA459" s="3"/>
      <c r="AB459" s="4"/>
      <c r="AC459" s="3"/>
      <c r="AD459" s="4"/>
      <c r="AE459" s="3"/>
      <c r="AF459" s="4"/>
      <c r="AG459" s="3"/>
      <c r="AH459" s="4"/>
      <c r="AI459" s="3"/>
      <c r="AJ459" s="4"/>
    </row>
    <row r="460">
      <c r="A460" s="3"/>
      <c r="B460" s="4"/>
      <c r="C460" s="3"/>
      <c r="D460" s="4"/>
      <c r="E460" s="3"/>
      <c r="F460" s="4"/>
      <c r="G460" s="3"/>
      <c r="H460" s="4"/>
      <c r="I460" s="3"/>
      <c r="J460" s="4"/>
      <c r="K460" s="3"/>
      <c r="L460" s="4"/>
      <c r="M460" s="3"/>
      <c r="N460" s="4"/>
      <c r="O460" s="3"/>
      <c r="P460" s="4"/>
      <c r="Q460" s="3"/>
      <c r="R460" s="4"/>
      <c r="S460" s="3"/>
      <c r="T460" s="4"/>
      <c r="U460" s="3"/>
      <c r="V460" s="4"/>
      <c r="W460" s="3"/>
      <c r="X460" s="4"/>
      <c r="Y460" s="3"/>
      <c r="Z460" s="4"/>
      <c r="AA460" s="3"/>
      <c r="AB460" s="4"/>
      <c r="AC460" s="3"/>
      <c r="AD460" s="4"/>
      <c r="AE460" s="3"/>
      <c r="AF460" s="4"/>
      <c r="AG460" s="3"/>
      <c r="AH460" s="4"/>
      <c r="AI460" s="3"/>
      <c r="AJ460" s="4"/>
    </row>
    <row r="461">
      <c r="A461" s="3"/>
      <c r="B461" s="4"/>
      <c r="C461" s="3"/>
      <c r="D461" s="4"/>
      <c r="E461" s="3"/>
      <c r="F461" s="4"/>
      <c r="G461" s="3"/>
      <c r="H461" s="4"/>
      <c r="I461" s="3"/>
      <c r="J461" s="4"/>
      <c r="K461" s="3"/>
      <c r="L461" s="4"/>
      <c r="M461" s="3"/>
      <c r="N461" s="4"/>
      <c r="O461" s="3"/>
      <c r="P461" s="4"/>
      <c r="Q461" s="3"/>
      <c r="R461" s="4"/>
      <c r="S461" s="3"/>
      <c r="T461" s="4"/>
      <c r="U461" s="3"/>
      <c r="V461" s="4"/>
      <c r="W461" s="3"/>
      <c r="X461" s="4"/>
      <c r="Y461" s="3"/>
      <c r="Z461" s="4"/>
      <c r="AA461" s="3"/>
      <c r="AB461" s="4"/>
      <c r="AC461" s="3"/>
      <c r="AD461" s="4"/>
      <c r="AE461" s="3"/>
      <c r="AF461" s="4"/>
      <c r="AG461" s="3"/>
      <c r="AH461" s="4"/>
      <c r="AI461" s="3"/>
      <c r="AJ461" s="4"/>
    </row>
    <row r="462">
      <c r="A462" s="3"/>
      <c r="B462" s="4"/>
      <c r="C462" s="3"/>
      <c r="D462" s="4"/>
      <c r="E462" s="3"/>
      <c r="F462" s="4"/>
      <c r="G462" s="3"/>
      <c r="H462" s="4"/>
      <c r="I462" s="3"/>
      <c r="J462" s="4"/>
      <c r="K462" s="3"/>
      <c r="L462" s="4"/>
      <c r="M462" s="3"/>
      <c r="N462" s="4"/>
      <c r="O462" s="3"/>
      <c r="P462" s="4"/>
      <c r="Q462" s="3"/>
      <c r="R462" s="4"/>
      <c r="S462" s="3"/>
      <c r="T462" s="4"/>
      <c r="U462" s="3"/>
      <c r="V462" s="4"/>
      <c r="W462" s="3"/>
      <c r="X462" s="4"/>
      <c r="Y462" s="3"/>
      <c r="Z462" s="4"/>
      <c r="AA462" s="3"/>
      <c r="AB462" s="4"/>
      <c r="AC462" s="3"/>
      <c r="AD462" s="4"/>
      <c r="AE462" s="3"/>
      <c r="AF462" s="4"/>
      <c r="AG462" s="3"/>
      <c r="AH462" s="4"/>
      <c r="AI462" s="3"/>
      <c r="AJ462" s="4"/>
    </row>
    <row r="463">
      <c r="A463" s="3"/>
      <c r="B463" s="4"/>
      <c r="C463" s="3"/>
      <c r="D463" s="4"/>
      <c r="E463" s="3"/>
      <c r="F463" s="4"/>
      <c r="G463" s="3"/>
      <c r="H463" s="4"/>
      <c r="I463" s="3"/>
      <c r="J463" s="4"/>
      <c r="K463" s="3"/>
      <c r="L463" s="4"/>
      <c r="M463" s="3"/>
      <c r="N463" s="4"/>
      <c r="O463" s="3"/>
      <c r="P463" s="4"/>
      <c r="Q463" s="3"/>
      <c r="R463" s="4"/>
      <c r="S463" s="3"/>
      <c r="T463" s="4"/>
      <c r="U463" s="3"/>
      <c r="V463" s="4"/>
      <c r="W463" s="3"/>
      <c r="X463" s="4"/>
      <c r="Y463" s="3"/>
      <c r="Z463" s="4"/>
      <c r="AA463" s="3"/>
      <c r="AB463" s="4"/>
      <c r="AC463" s="3"/>
      <c r="AD463" s="4"/>
      <c r="AE463" s="3"/>
      <c r="AF463" s="4"/>
      <c r="AG463" s="3"/>
      <c r="AH463" s="4"/>
      <c r="AI463" s="3"/>
      <c r="AJ463" s="4"/>
    </row>
    <row r="464">
      <c r="A464" s="3"/>
      <c r="B464" s="4"/>
      <c r="C464" s="3"/>
      <c r="D464" s="4"/>
      <c r="E464" s="3"/>
      <c r="F464" s="4"/>
      <c r="G464" s="3"/>
      <c r="H464" s="4"/>
      <c r="I464" s="3"/>
      <c r="J464" s="4"/>
      <c r="K464" s="3"/>
      <c r="L464" s="4"/>
      <c r="M464" s="3"/>
      <c r="N464" s="4"/>
      <c r="O464" s="3"/>
      <c r="P464" s="4"/>
      <c r="Q464" s="3"/>
      <c r="R464" s="4"/>
      <c r="S464" s="3"/>
      <c r="T464" s="4"/>
      <c r="U464" s="3"/>
      <c r="V464" s="4"/>
      <c r="W464" s="3"/>
      <c r="X464" s="4"/>
      <c r="Y464" s="3"/>
      <c r="Z464" s="4"/>
      <c r="AA464" s="3"/>
      <c r="AB464" s="4"/>
      <c r="AC464" s="3"/>
      <c r="AD464" s="4"/>
      <c r="AE464" s="3"/>
      <c r="AF464" s="4"/>
      <c r="AG464" s="3"/>
      <c r="AH464" s="4"/>
      <c r="AI464" s="3"/>
      <c r="AJ464" s="4"/>
    </row>
    <row r="465">
      <c r="A465" s="3"/>
      <c r="B465" s="4"/>
      <c r="C465" s="3"/>
      <c r="D465" s="4"/>
      <c r="E465" s="3"/>
      <c r="F465" s="4"/>
      <c r="G465" s="3"/>
      <c r="H465" s="4"/>
      <c r="I465" s="3"/>
      <c r="J465" s="4"/>
      <c r="K465" s="3"/>
      <c r="L465" s="4"/>
      <c r="M465" s="3"/>
      <c r="N465" s="4"/>
      <c r="O465" s="3"/>
      <c r="P465" s="4"/>
      <c r="Q465" s="3"/>
      <c r="R465" s="4"/>
      <c r="S465" s="3"/>
      <c r="T465" s="4"/>
      <c r="U465" s="3"/>
      <c r="V465" s="4"/>
      <c r="W465" s="3"/>
      <c r="X465" s="4"/>
      <c r="Y465" s="3"/>
      <c r="Z465" s="4"/>
      <c r="AA465" s="3"/>
      <c r="AB465" s="4"/>
      <c r="AC465" s="3"/>
      <c r="AD465" s="4"/>
      <c r="AE465" s="3"/>
      <c r="AF465" s="4"/>
      <c r="AG465" s="3"/>
      <c r="AH465" s="4"/>
      <c r="AI465" s="3"/>
      <c r="AJ465" s="4"/>
    </row>
    <row r="466">
      <c r="A466" s="3"/>
      <c r="B466" s="4"/>
      <c r="C466" s="3"/>
      <c r="D466" s="4"/>
      <c r="E466" s="3"/>
      <c r="F466" s="4"/>
      <c r="G466" s="3"/>
      <c r="H466" s="4"/>
      <c r="I466" s="3"/>
      <c r="J466" s="4"/>
      <c r="K466" s="3"/>
      <c r="L466" s="4"/>
      <c r="M466" s="3"/>
      <c r="N466" s="4"/>
      <c r="O466" s="3"/>
      <c r="P466" s="4"/>
      <c r="Q466" s="3"/>
      <c r="R466" s="4"/>
      <c r="S466" s="3"/>
      <c r="T466" s="4"/>
      <c r="U466" s="3"/>
      <c r="V466" s="4"/>
      <c r="W466" s="3"/>
      <c r="X466" s="4"/>
      <c r="Y466" s="3"/>
      <c r="Z466" s="4"/>
      <c r="AA466" s="3"/>
      <c r="AB466" s="4"/>
      <c r="AC466" s="3"/>
      <c r="AD466" s="4"/>
      <c r="AE466" s="3"/>
      <c r="AF466" s="4"/>
      <c r="AG466" s="3"/>
      <c r="AH466" s="4"/>
      <c r="AI466" s="3"/>
      <c r="AJ466" s="4"/>
    </row>
    <row r="467">
      <c r="A467" s="3"/>
      <c r="B467" s="4"/>
      <c r="C467" s="3"/>
      <c r="D467" s="4"/>
      <c r="E467" s="3"/>
      <c r="F467" s="4"/>
      <c r="G467" s="3"/>
      <c r="H467" s="4"/>
      <c r="I467" s="3"/>
      <c r="J467" s="4"/>
      <c r="K467" s="3"/>
      <c r="L467" s="4"/>
      <c r="M467" s="3"/>
      <c r="N467" s="4"/>
      <c r="O467" s="3"/>
      <c r="P467" s="4"/>
      <c r="Q467" s="3"/>
      <c r="R467" s="4"/>
      <c r="S467" s="3"/>
      <c r="T467" s="4"/>
      <c r="U467" s="3"/>
      <c r="V467" s="4"/>
      <c r="W467" s="3"/>
      <c r="X467" s="4"/>
      <c r="Y467" s="3"/>
      <c r="Z467" s="4"/>
      <c r="AA467" s="3"/>
      <c r="AB467" s="4"/>
      <c r="AC467" s="3"/>
      <c r="AD467" s="4"/>
      <c r="AE467" s="3"/>
      <c r="AF467" s="4"/>
      <c r="AG467" s="3"/>
      <c r="AH467" s="4"/>
      <c r="AI467" s="3"/>
      <c r="AJ467" s="4"/>
    </row>
    <row r="468">
      <c r="A468" s="3"/>
      <c r="B468" s="4"/>
      <c r="C468" s="3"/>
      <c r="D468" s="4"/>
      <c r="E468" s="3"/>
      <c r="F468" s="4"/>
      <c r="G468" s="3"/>
      <c r="H468" s="4"/>
      <c r="I468" s="3"/>
      <c r="J468" s="4"/>
      <c r="K468" s="3"/>
      <c r="L468" s="4"/>
      <c r="M468" s="3"/>
      <c r="N468" s="4"/>
      <c r="O468" s="3"/>
      <c r="P468" s="4"/>
      <c r="Q468" s="3"/>
      <c r="R468" s="4"/>
      <c r="S468" s="3"/>
      <c r="T468" s="4"/>
      <c r="U468" s="3"/>
      <c r="V468" s="4"/>
      <c r="W468" s="3"/>
      <c r="X468" s="4"/>
      <c r="Y468" s="3"/>
      <c r="Z468" s="4"/>
      <c r="AA468" s="3"/>
      <c r="AB468" s="4"/>
      <c r="AC468" s="3"/>
      <c r="AD468" s="4"/>
      <c r="AE468" s="3"/>
      <c r="AF468" s="4"/>
      <c r="AG468" s="3"/>
      <c r="AH468" s="4"/>
      <c r="AI468" s="3"/>
      <c r="AJ468" s="4"/>
    </row>
    <row r="469">
      <c r="A469" s="3"/>
      <c r="B469" s="4"/>
      <c r="C469" s="3"/>
      <c r="D469" s="4"/>
      <c r="E469" s="3"/>
      <c r="F469" s="4"/>
      <c r="G469" s="3"/>
      <c r="H469" s="4"/>
      <c r="I469" s="3"/>
      <c r="J469" s="4"/>
      <c r="K469" s="3"/>
      <c r="L469" s="4"/>
      <c r="M469" s="3"/>
      <c r="N469" s="4"/>
      <c r="O469" s="3"/>
      <c r="P469" s="4"/>
      <c r="Q469" s="3"/>
      <c r="R469" s="4"/>
      <c r="S469" s="3"/>
      <c r="T469" s="4"/>
      <c r="U469" s="3"/>
      <c r="V469" s="4"/>
      <c r="W469" s="3"/>
      <c r="X469" s="4"/>
      <c r="Y469" s="3"/>
      <c r="Z469" s="4"/>
      <c r="AA469" s="3"/>
      <c r="AB469" s="4"/>
      <c r="AC469" s="3"/>
      <c r="AD469" s="4"/>
      <c r="AE469" s="3"/>
      <c r="AF469" s="4"/>
      <c r="AG469" s="3"/>
      <c r="AH469" s="4"/>
      <c r="AI469" s="3"/>
      <c r="AJ469" s="4"/>
    </row>
    <row r="470">
      <c r="A470" s="3"/>
      <c r="B470" s="4"/>
      <c r="C470" s="3"/>
      <c r="D470" s="4"/>
      <c r="E470" s="3"/>
      <c r="F470" s="4"/>
      <c r="G470" s="3"/>
      <c r="H470" s="4"/>
      <c r="I470" s="3"/>
      <c r="J470" s="4"/>
      <c r="K470" s="3"/>
      <c r="L470" s="4"/>
      <c r="M470" s="3"/>
      <c r="N470" s="4"/>
      <c r="O470" s="3"/>
      <c r="P470" s="4"/>
      <c r="Q470" s="3"/>
      <c r="R470" s="4"/>
      <c r="S470" s="3"/>
      <c r="T470" s="4"/>
      <c r="U470" s="3"/>
      <c r="V470" s="4"/>
      <c r="W470" s="3"/>
      <c r="X470" s="4"/>
      <c r="Y470" s="3"/>
      <c r="Z470" s="4"/>
      <c r="AA470" s="3"/>
      <c r="AB470" s="4"/>
      <c r="AC470" s="3"/>
      <c r="AD470" s="4"/>
      <c r="AE470" s="3"/>
      <c r="AF470" s="4"/>
      <c r="AG470" s="3"/>
      <c r="AH470" s="4"/>
      <c r="AI470" s="3"/>
      <c r="AJ470" s="4"/>
    </row>
    <row r="471">
      <c r="A471" s="3"/>
      <c r="B471" s="4"/>
      <c r="C471" s="3"/>
      <c r="D471" s="4"/>
      <c r="E471" s="3"/>
      <c r="F471" s="4"/>
      <c r="G471" s="3"/>
      <c r="H471" s="4"/>
      <c r="I471" s="3"/>
      <c r="J471" s="4"/>
      <c r="K471" s="3"/>
      <c r="L471" s="4"/>
      <c r="M471" s="3"/>
      <c r="N471" s="4"/>
      <c r="O471" s="3"/>
      <c r="P471" s="4"/>
      <c r="Q471" s="3"/>
      <c r="R471" s="4"/>
      <c r="S471" s="3"/>
      <c r="T471" s="4"/>
      <c r="U471" s="3"/>
      <c r="V471" s="4"/>
      <c r="W471" s="3"/>
      <c r="X471" s="4"/>
      <c r="Y471" s="3"/>
      <c r="Z471" s="4"/>
      <c r="AA471" s="3"/>
      <c r="AB471" s="4"/>
      <c r="AC471" s="3"/>
      <c r="AD471" s="4"/>
      <c r="AE471" s="3"/>
      <c r="AF471" s="4"/>
      <c r="AG471" s="3"/>
      <c r="AH471" s="4"/>
      <c r="AI471" s="3"/>
      <c r="AJ471" s="4"/>
    </row>
    <row r="472">
      <c r="A472" s="3"/>
      <c r="B472" s="4"/>
      <c r="C472" s="3"/>
      <c r="D472" s="4"/>
      <c r="E472" s="3"/>
      <c r="F472" s="4"/>
      <c r="G472" s="3"/>
      <c r="H472" s="4"/>
      <c r="I472" s="3"/>
      <c r="J472" s="4"/>
      <c r="K472" s="3"/>
      <c r="L472" s="4"/>
      <c r="M472" s="3"/>
      <c r="N472" s="4"/>
      <c r="O472" s="3"/>
      <c r="P472" s="4"/>
      <c r="Q472" s="3"/>
      <c r="R472" s="4"/>
      <c r="S472" s="3"/>
      <c r="T472" s="4"/>
      <c r="U472" s="3"/>
      <c r="V472" s="4"/>
      <c r="W472" s="3"/>
      <c r="X472" s="4"/>
      <c r="Y472" s="3"/>
      <c r="Z472" s="4"/>
      <c r="AA472" s="3"/>
      <c r="AB472" s="4"/>
      <c r="AC472" s="3"/>
      <c r="AD472" s="4"/>
      <c r="AE472" s="3"/>
      <c r="AF472" s="4"/>
      <c r="AG472" s="3"/>
      <c r="AH472" s="4"/>
      <c r="AI472" s="3"/>
      <c r="AJ472" s="4"/>
    </row>
    <row r="473">
      <c r="A473" s="3"/>
      <c r="B473" s="4"/>
      <c r="C473" s="3"/>
      <c r="D473" s="4"/>
      <c r="E473" s="3"/>
      <c r="F473" s="4"/>
      <c r="G473" s="3"/>
      <c r="H473" s="4"/>
      <c r="I473" s="3"/>
      <c r="J473" s="4"/>
      <c r="K473" s="3"/>
      <c r="L473" s="4"/>
      <c r="M473" s="3"/>
      <c r="N473" s="4"/>
      <c r="O473" s="3"/>
      <c r="P473" s="4"/>
      <c r="Q473" s="3"/>
      <c r="R473" s="4"/>
      <c r="S473" s="3"/>
      <c r="T473" s="4"/>
      <c r="U473" s="3"/>
      <c r="V473" s="4"/>
      <c r="W473" s="3"/>
      <c r="X473" s="4"/>
      <c r="Y473" s="3"/>
      <c r="Z473" s="4"/>
      <c r="AA473" s="3"/>
      <c r="AB473" s="4"/>
      <c r="AC473" s="3"/>
      <c r="AD473" s="4"/>
      <c r="AE473" s="3"/>
      <c r="AF473" s="4"/>
      <c r="AG473" s="3"/>
      <c r="AH473" s="4"/>
      <c r="AI473" s="3"/>
      <c r="AJ473" s="4"/>
    </row>
    <row r="474">
      <c r="A474" s="3"/>
      <c r="B474" s="4"/>
      <c r="C474" s="3"/>
      <c r="D474" s="4"/>
      <c r="E474" s="3"/>
      <c r="F474" s="4"/>
      <c r="G474" s="3"/>
      <c r="H474" s="4"/>
      <c r="I474" s="3"/>
      <c r="J474" s="4"/>
      <c r="K474" s="3"/>
      <c r="L474" s="4"/>
      <c r="M474" s="3"/>
      <c r="N474" s="4"/>
      <c r="O474" s="3"/>
      <c r="P474" s="4"/>
      <c r="Q474" s="3"/>
      <c r="R474" s="4"/>
      <c r="S474" s="3"/>
      <c r="T474" s="4"/>
      <c r="U474" s="3"/>
      <c r="V474" s="4"/>
      <c r="W474" s="3"/>
      <c r="X474" s="4"/>
      <c r="Y474" s="3"/>
      <c r="Z474" s="4"/>
      <c r="AA474" s="3"/>
      <c r="AB474" s="4"/>
      <c r="AC474" s="3"/>
      <c r="AD474" s="4"/>
      <c r="AE474" s="3"/>
      <c r="AF474" s="4"/>
      <c r="AG474" s="3"/>
      <c r="AH474" s="4"/>
      <c r="AI474" s="3"/>
      <c r="AJ474" s="4"/>
    </row>
    <row r="475">
      <c r="A475" s="3"/>
      <c r="B475" s="4"/>
      <c r="C475" s="3"/>
      <c r="D475" s="4"/>
      <c r="E475" s="3"/>
      <c r="F475" s="4"/>
      <c r="G475" s="3"/>
      <c r="H475" s="4"/>
      <c r="I475" s="3"/>
      <c r="J475" s="4"/>
      <c r="K475" s="3"/>
      <c r="L475" s="4"/>
      <c r="M475" s="3"/>
      <c r="N475" s="4"/>
      <c r="O475" s="3"/>
      <c r="P475" s="4"/>
      <c r="Q475" s="3"/>
      <c r="R475" s="4"/>
      <c r="S475" s="3"/>
      <c r="T475" s="4"/>
      <c r="U475" s="3"/>
      <c r="V475" s="4"/>
      <c r="W475" s="3"/>
      <c r="X475" s="4"/>
      <c r="Y475" s="3"/>
      <c r="Z475" s="4"/>
      <c r="AA475" s="3"/>
      <c r="AB475" s="4"/>
      <c r="AC475" s="3"/>
      <c r="AD475" s="4"/>
      <c r="AE475" s="3"/>
      <c r="AF475" s="4"/>
      <c r="AG475" s="3"/>
      <c r="AH475" s="4"/>
      <c r="AI475" s="3"/>
      <c r="AJ475" s="4"/>
    </row>
    <row r="476">
      <c r="A476" s="3"/>
      <c r="B476" s="4"/>
      <c r="C476" s="3"/>
      <c r="D476" s="4"/>
      <c r="E476" s="3"/>
      <c r="F476" s="4"/>
      <c r="G476" s="3"/>
      <c r="H476" s="4"/>
      <c r="I476" s="3"/>
      <c r="J476" s="4"/>
      <c r="K476" s="3"/>
      <c r="L476" s="4"/>
      <c r="M476" s="3"/>
      <c r="N476" s="4"/>
      <c r="O476" s="3"/>
      <c r="P476" s="4"/>
      <c r="Q476" s="3"/>
      <c r="R476" s="4"/>
      <c r="S476" s="3"/>
      <c r="T476" s="4"/>
      <c r="U476" s="3"/>
      <c r="V476" s="4"/>
      <c r="W476" s="3"/>
      <c r="X476" s="4"/>
      <c r="Y476" s="3"/>
      <c r="Z476" s="4"/>
      <c r="AA476" s="3"/>
      <c r="AB476" s="4"/>
      <c r="AC476" s="3"/>
      <c r="AD476" s="4"/>
      <c r="AE476" s="3"/>
      <c r="AF476" s="4"/>
      <c r="AG476" s="3"/>
      <c r="AH476" s="4"/>
      <c r="AI476" s="3"/>
      <c r="AJ476" s="4"/>
    </row>
    <row r="477">
      <c r="A477" s="3"/>
      <c r="B477" s="4"/>
      <c r="C477" s="3"/>
      <c r="D477" s="4"/>
      <c r="E477" s="3"/>
      <c r="F477" s="4"/>
      <c r="G477" s="3"/>
      <c r="H477" s="4"/>
      <c r="I477" s="3"/>
      <c r="J477" s="4"/>
      <c r="K477" s="3"/>
      <c r="L477" s="4"/>
      <c r="M477" s="3"/>
      <c r="N477" s="4"/>
      <c r="O477" s="3"/>
      <c r="P477" s="4"/>
      <c r="Q477" s="3"/>
      <c r="R477" s="4"/>
      <c r="S477" s="3"/>
      <c r="T477" s="4"/>
      <c r="U477" s="3"/>
      <c r="V477" s="4"/>
      <c r="W477" s="3"/>
      <c r="X477" s="4"/>
      <c r="Y477" s="3"/>
      <c r="Z477" s="4"/>
      <c r="AA477" s="3"/>
      <c r="AB477" s="4"/>
      <c r="AC477" s="3"/>
      <c r="AD477" s="4"/>
      <c r="AE477" s="3"/>
      <c r="AF477" s="4"/>
      <c r="AG477" s="3"/>
      <c r="AH477" s="4"/>
      <c r="AI477" s="3"/>
      <c r="AJ477" s="4"/>
    </row>
    <row r="478">
      <c r="A478" s="3"/>
      <c r="B478" s="4"/>
      <c r="C478" s="3"/>
      <c r="D478" s="4"/>
      <c r="E478" s="3"/>
      <c r="F478" s="4"/>
      <c r="G478" s="3"/>
      <c r="H478" s="4"/>
      <c r="I478" s="3"/>
      <c r="J478" s="4"/>
      <c r="K478" s="3"/>
      <c r="L478" s="4"/>
      <c r="M478" s="3"/>
      <c r="N478" s="4"/>
      <c r="O478" s="3"/>
      <c r="P478" s="4"/>
      <c r="Q478" s="3"/>
      <c r="R478" s="4"/>
      <c r="S478" s="3"/>
      <c r="T478" s="4"/>
      <c r="U478" s="3"/>
      <c r="V478" s="4"/>
      <c r="W478" s="3"/>
      <c r="X478" s="4"/>
      <c r="Y478" s="3"/>
      <c r="Z478" s="4"/>
      <c r="AA478" s="3"/>
      <c r="AB478" s="4"/>
      <c r="AC478" s="3"/>
      <c r="AD478" s="4"/>
      <c r="AE478" s="3"/>
      <c r="AF478" s="4"/>
      <c r="AG478" s="3"/>
      <c r="AH478" s="4"/>
      <c r="AI478" s="3"/>
      <c r="AJ478" s="4"/>
    </row>
    <row r="479">
      <c r="A479" s="3"/>
      <c r="B479" s="4"/>
      <c r="C479" s="3"/>
      <c r="D479" s="4"/>
      <c r="E479" s="3"/>
      <c r="F479" s="4"/>
      <c r="G479" s="3"/>
      <c r="H479" s="4"/>
      <c r="I479" s="3"/>
      <c r="J479" s="4"/>
      <c r="K479" s="3"/>
      <c r="L479" s="4"/>
      <c r="M479" s="3"/>
      <c r="N479" s="4"/>
      <c r="O479" s="3"/>
      <c r="P479" s="4"/>
      <c r="Q479" s="3"/>
      <c r="R479" s="4"/>
      <c r="S479" s="3"/>
      <c r="T479" s="4"/>
      <c r="U479" s="3"/>
      <c r="V479" s="4"/>
      <c r="W479" s="3"/>
      <c r="X479" s="4"/>
      <c r="Y479" s="3"/>
      <c r="Z479" s="4"/>
      <c r="AA479" s="3"/>
      <c r="AB479" s="4"/>
      <c r="AC479" s="3"/>
      <c r="AD479" s="4"/>
      <c r="AE479" s="3"/>
      <c r="AF479" s="4"/>
      <c r="AG479" s="3"/>
      <c r="AH479" s="4"/>
      <c r="AI479" s="3"/>
      <c r="AJ479" s="4"/>
    </row>
    <row r="480">
      <c r="A480" s="3"/>
      <c r="B480" s="4"/>
      <c r="C480" s="3"/>
      <c r="D480" s="4"/>
      <c r="E480" s="3"/>
      <c r="F480" s="4"/>
      <c r="G480" s="3"/>
      <c r="H480" s="4"/>
      <c r="I480" s="3"/>
      <c r="J480" s="4"/>
      <c r="K480" s="3"/>
      <c r="L480" s="4"/>
      <c r="M480" s="3"/>
      <c r="N480" s="4"/>
      <c r="O480" s="3"/>
      <c r="P480" s="4"/>
      <c r="Q480" s="3"/>
      <c r="R480" s="4"/>
      <c r="S480" s="3"/>
      <c r="T480" s="4"/>
      <c r="U480" s="3"/>
      <c r="V480" s="4"/>
      <c r="W480" s="3"/>
      <c r="X480" s="4"/>
      <c r="Y480" s="3"/>
      <c r="Z480" s="4"/>
      <c r="AA480" s="3"/>
      <c r="AB480" s="4"/>
      <c r="AC480" s="3"/>
      <c r="AD480" s="4"/>
      <c r="AE480" s="3"/>
      <c r="AF480" s="4"/>
      <c r="AG480" s="3"/>
      <c r="AH480" s="4"/>
      <c r="AI480" s="3"/>
      <c r="AJ480" s="4"/>
    </row>
    <row r="481">
      <c r="A481" s="3"/>
      <c r="B481" s="4"/>
      <c r="C481" s="3"/>
      <c r="D481" s="4"/>
      <c r="E481" s="3"/>
      <c r="F481" s="4"/>
      <c r="G481" s="3"/>
      <c r="H481" s="4"/>
      <c r="I481" s="3"/>
      <c r="J481" s="4"/>
      <c r="K481" s="3"/>
      <c r="L481" s="4"/>
      <c r="M481" s="3"/>
      <c r="N481" s="4"/>
      <c r="O481" s="3"/>
      <c r="P481" s="4"/>
      <c r="Q481" s="3"/>
      <c r="R481" s="4"/>
      <c r="S481" s="3"/>
      <c r="T481" s="4"/>
      <c r="U481" s="3"/>
      <c r="V481" s="4"/>
      <c r="W481" s="3"/>
      <c r="X481" s="4"/>
      <c r="Y481" s="3"/>
      <c r="Z481" s="4"/>
      <c r="AA481" s="3"/>
      <c r="AB481" s="4"/>
      <c r="AC481" s="3"/>
      <c r="AD481" s="4"/>
      <c r="AE481" s="3"/>
      <c r="AF481" s="4"/>
      <c r="AG481" s="3"/>
      <c r="AH481" s="4"/>
      <c r="AI481" s="3"/>
      <c r="AJ481" s="4"/>
    </row>
    <row r="482">
      <c r="A482" s="3"/>
      <c r="B482" s="4"/>
      <c r="C482" s="3"/>
      <c r="D482" s="4"/>
      <c r="E482" s="3"/>
      <c r="F482" s="4"/>
      <c r="G482" s="3"/>
      <c r="H482" s="4"/>
      <c r="I482" s="3"/>
      <c r="J482" s="4"/>
      <c r="K482" s="3"/>
      <c r="L482" s="4"/>
      <c r="M482" s="3"/>
      <c r="N482" s="4"/>
      <c r="O482" s="3"/>
      <c r="P482" s="4"/>
      <c r="Q482" s="3"/>
      <c r="R482" s="4"/>
      <c r="S482" s="3"/>
      <c r="T482" s="4"/>
      <c r="U482" s="3"/>
      <c r="V482" s="4"/>
      <c r="W482" s="3"/>
      <c r="X482" s="4"/>
      <c r="Y482" s="3"/>
      <c r="Z482" s="4"/>
      <c r="AA482" s="3"/>
      <c r="AB482" s="4"/>
      <c r="AC482" s="3"/>
      <c r="AD482" s="4"/>
      <c r="AE482" s="3"/>
      <c r="AF482" s="4"/>
      <c r="AG482" s="3"/>
      <c r="AH482" s="4"/>
      <c r="AI482" s="3"/>
      <c r="AJ482" s="4"/>
    </row>
    <row r="483">
      <c r="A483" s="3"/>
      <c r="B483" s="4"/>
      <c r="C483" s="3"/>
      <c r="D483" s="4"/>
      <c r="E483" s="3"/>
      <c r="F483" s="4"/>
      <c r="G483" s="3"/>
      <c r="H483" s="4"/>
      <c r="I483" s="3"/>
      <c r="J483" s="4"/>
      <c r="K483" s="3"/>
      <c r="L483" s="4"/>
      <c r="M483" s="3"/>
      <c r="N483" s="4"/>
      <c r="O483" s="3"/>
      <c r="P483" s="4"/>
      <c r="Q483" s="3"/>
      <c r="R483" s="4"/>
      <c r="S483" s="3"/>
      <c r="T483" s="4"/>
      <c r="U483" s="3"/>
      <c r="V483" s="4"/>
      <c r="W483" s="3"/>
      <c r="X483" s="4"/>
      <c r="Y483" s="3"/>
      <c r="Z483" s="4"/>
      <c r="AA483" s="3"/>
      <c r="AB483" s="4"/>
      <c r="AC483" s="3"/>
      <c r="AD483" s="4"/>
      <c r="AE483" s="3"/>
      <c r="AF483" s="4"/>
      <c r="AG483" s="3"/>
      <c r="AH483" s="4"/>
      <c r="AI483" s="3"/>
      <c r="AJ483" s="4"/>
    </row>
    <row r="484">
      <c r="A484" s="3"/>
      <c r="B484" s="4"/>
      <c r="C484" s="3"/>
      <c r="D484" s="4"/>
      <c r="E484" s="3"/>
      <c r="F484" s="4"/>
      <c r="G484" s="3"/>
      <c r="H484" s="4"/>
      <c r="I484" s="3"/>
      <c r="J484" s="4"/>
      <c r="K484" s="3"/>
      <c r="L484" s="4"/>
      <c r="M484" s="3"/>
      <c r="N484" s="4"/>
      <c r="O484" s="3"/>
      <c r="P484" s="4"/>
      <c r="Q484" s="3"/>
      <c r="R484" s="4"/>
      <c r="S484" s="3"/>
      <c r="T484" s="4"/>
      <c r="U484" s="3"/>
      <c r="V484" s="4"/>
      <c r="W484" s="3"/>
      <c r="X484" s="4"/>
      <c r="Y484" s="3"/>
      <c r="Z484" s="4"/>
      <c r="AA484" s="3"/>
      <c r="AB484" s="4"/>
      <c r="AC484" s="3"/>
      <c r="AD484" s="4"/>
      <c r="AE484" s="3"/>
      <c r="AF484" s="4"/>
      <c r="AG484" s="3"/>
      <c r="AH484" s="4"/>
      <c r="AI484" s="3"/>
      <c r="AJ484" s="4"/>
    </row>
    <row r="485">
      <c r="A485" s="3"/>
      <c r="B485" s="4"/>
      <c r="C485" s="3"/>
      <c r="D485" s="4"/>
      <c r="E485" s="3"/>
      <c r="F485" s="4"/>
      <c r="G485" s="3"/>
      <c r="H485" s="4"/>
      <c r="I485" s="3"/>
      <c r="J485" s="4"/>
      <c r="K485" s="3"/>
      <c r="L485" s="4"/>
      <c r="M485" s="3"/>
      <c r="N485" s="4"/>
      <c r="O485" s="3"/>
      <c r="P485" s="4"/>
      <c r="Q485" s="3"/>
      <c r="R485" s="4"/>
      <c r="S485" s="3"/>
      <c r="T485" s="4"/>
      <c r="U485" s="3"/>
      <c r="V485" s="4"/>
      <c r="W485" s="3"/>
      <c r="X485" s="4"/>
      <c r="Y485" s="3"/>
      <c r="Z485" s="4"/>
      <c r="AA485" s="3"/>
      <c r="AB485" s="4"/>
      <c r="AC485" s="3"/>
      <c r="AD485" s="4"/>
      <c r="AE485" s="3"/>
      <c r="AF485" s="4"/>
      <c r="AG485" s="3"/>
      <c r="AH485" s="4"/>
      <c r="AI485" s="3"/>
      <c r="AJ485" s="4"/>
    </row>
    <row r="486">
      <c r="A486" s="3"/>
      <c r="B486" s="4"/>
      <c r="C486" s="3"/>
      <c r="D486" s="4"/>
      <c r="E486" s="3"/>
      <c r="F486" s="4"/>
      <c r="G486" s="3"/>
      <c r="H486" s="4"/>
      <c r="I486" s="3"/>
      <c r="J486" s="4"/>
      <c r="K486" s="3"/>
      <c r="L486" s="4"/>
      <c r="M486" s="3"/>
      <c r="N486" s="4"/>
      <c r="O486" s="3"/>
      <c r="P486" s="4"/>
      <c r="Q486" s="3"/>
      <c r="R486" s="4"/>
      <c r="S486" s="3"/>
      <c r="T486" s="4"/>
      <c r="U486" s="3"/>
      <c r="V486" s="4"/>
      <c r="W486" s="3"/>
      <c r="X486" s="4"/>
      <c r="Y486" s="3"/>
      <c r="Z486" s="4"/>
      <c r="AA486" s="3"/>
      <c r="AB486" s="4"/>
      <c r="AC486" s="3"/>
      <c r="AD486" s="4"/>
      <c r="AE486" s="3"/>
      <c r="AF486" s="4"/>
      <c r="AG486" s="3"/>
      <c r="AH486" s="4"/>
      <c r="AI486" s="3"/>
      <c r="AJ486" s="4"/>
    </row>
    <row r="487">
      <c r="A487" s="3"/>
      <c r="B487" s="4"/>
      <c r="C487" s="3"/>
      <c r="D487" s="4"/>
      <c r="E487" s="3"/>
      <c r="F487" s="4"/>
      <c r="G487" s="3"/>
      <c r="H487" s="4"/>
      <c r="I487" s="3"/>
      <c r="J487" s="4"/>
      <c r="K487" s="3"/>
      <c r="L487" s="4"/>
      <c r="M487" s="3"/>
      <c r="N487" s="4"/>
      <c r="O487" s="3"/>
      <c r="P487" s="4"/>
      <c r="Q487" s="3"/>
      <c r="R487" s="4"/>
      <c r="S487" s="3"/>
      <c r="T487" s="4"/>
      <c r="U487" s="3"/>
      <c r="V487" s="4"/>
      <c r="W487" s="3"/>
      <c r="X487" s="4"/>
      <c r="Y487" s="3"/>
      <c r="Z487" s="4"/>
      <c r="AA487" s="3"/>
      <c r="AB487" s="4"/>
      <c r="AC487" s="3"/>
      <c r="AD487" s="4"/>
      <c r="AE487" s="3"/>
      <c r="AF487" s="4"/>
      <c r="AG487" s="3"/>
      <c r="AH487" s="4"/>
      <c r="AI487" s="3"/>
      <c r="AJ487" s="4"/>
    </row>
    <row r="488">
      <c r="A488" s="3"/>
      <c r="B488" s="4"/>
      <c r="C488" s="3"/>
      <c r="D488" s="4"/>
      <c r="E488" s="3"/>
      <c r="F488" s="4"/>
      <c r="G488" s="3"/>
      <c r="H488" s="4"/>
      <c r="I488" s="3"/>
      <c r="J488" s="4"/>
      <c r="K488" s="3"/>
      <c r="L488" s="4"/>
      <c r="M488" s="3"/>
      <c r="N488" s="4"/>
      <c r="O488" s="3"/>
      <c r="P488" s="4"/>
      <c r="Q488" s="3"/>
      <c r="R488" s="4"/>
      <c r="S488" s="3"/>
      <c r="T488" s="4"/>
      <c r="U488" s="3"/>
      <c r="V488" s="4"/>
      <c r="W488" s="3"/>
      <c r="X488" s="4"/>
      <c r="Y488" s="3"/>
      <c r="Z488" s="4"/>
      <c r="AA488" s="3"/>
      <c r="AB488" s="4"/>
      <c r="AC488" s="3"/>
      <c r="AD488" s="4"/>
      <c r="AE488" s="3"/>
      <c r="AF488" s="4"/>
      <c r="AG488" s="3"/>
      <c r="AH488" s="4"/>
      <c r="AI488" s="3"/>
      <c r="AJ488" s="4"/>
    </row>
    <row r="489">
      <c r="A489" s="3"/>
      <c r="B489" s="4"/>
      <c r="C489" s="3"/>
      <c r="D489" s="4"/>
      <c r="E489" s="3"/>
      <c r="F489" s="4"/>
      <c r="G489" s="3"/>
      <c r="H489" s="4"/>
      <c r="I489" s="3"/>
      <c r="J489" s="4"/>
      <c r="K489" s="3"/>
      <c r="L489" s="4"/>
      <c r="M489" s="3"/>
      <c r="N489" s="4"/>
      <c r="O489" s="3"/>
      <c r="P489" s="4"/>
      <c r="Q489" s="3"/>
      <c r="R489" s="4"/>
      <c r="S489" s="3"/>
      <c r="T489" s="4"/>
      <c r="U489" s="3"/>
      <c r="V489" s="4"/>
      <c r="W489" s="3"/>
      <c r="X489" s="4"/>
      <c r="Y489" s="3"/>
      <c r="Z489" s="4"/>
      <c r="AA489" s="3"/>
      <c r="AB489" s="4"/>
      <c r="AC489" s="3"/>
      <c r="AD489" s="4"/>
      <c r="AE489" s="3"/>
      <c r="AF489" s="4"/>
      <c r="AG489" s="3"/>
      <c r="AH489" s="4"/>
      <c r="AI489" s="3"/>
      <c r="AJ489" s="4"/>
    </row>
    <row r="490">
      <c r="A490" s="3"/>
      <c r="B490" s="4"/>
      <c r="C490" s="3"/>
      <c r="D490" s="4"/>
      <c r="E490" s="3"/>
      <c r="F490" s="4"/>
      <c r="G490" s="3"/>
      <c r="H490" s="4"/>
      <c r="I490" s="3"/>
      <c r="J490" s="4"/>
      <c r="K490" s="3"/>
      <c r="L490" s="4"/>
      <c r="M490" s="3"/>
      <c r="N490" s="4"/>
      <c r="O490" s="3"/>
      <c r="P490" s="4"/>
      <c r="Q490" s="3"/>
      <c r="R490" s="4"/>
      <c r="S490" s="3"/>
      <c r="T490" s="4"/>
      <c r="U490" s="3"/>
      <c r="V490" s="4"/>
      <c r="W490" s="3"/>
      <c r="X490" s="4"/>
      <c r="Y490" s="3"/>
      <c r="Z490" s="4"/>
      <c r="AA490" s="3"/>
      <c r="AB490" s="4"/>
      <c r="AC490" s="3"/>
      <c r="AD490" s="4"/>
      <c r="AE490" s="3"/>
      <c r="AF490" s="4"/>
      <c r="AG490" s="3"/>
      <c r="AH490" s="4"/>
      <c r="AI490" s="3"/>
      <c r="AJ490" s="4"/>
    </row>
    <row r="491">
      <c r="A491" s="3"/>
      <c r="B491" s="4"/>
      <c r="C491" s="3"/>
      <c r="D491" s="4"/>
      <c r="E491" s="3"/>
      <c r="F491" s="4"/>
      <c r="G491" s="3"/>
      <c r="H491" s="4"/>
      <c r="I491" s="3"/>
      <c r="J491" s="4"/>
      <c r="K491" s="3"/>
      <c r="L491" s="4"/>
      <c r="M491" s="3"/>
      <c r="N491" s="4"/>
      <c r="O491" s="3"/>
      <c r="P491" s="4"/>
      <c r="Q491" s="3"/>
      <c r="R491" s="4"/>
      <c r="S491" s="3"/>
      <c r="T491" s="4"/>
      <c r="U491" s="3"/>
      <c r="V491" s="4"/>
      <c r="W491" s="3"/>
      <c r="X491" s="4"/>
      <c r="Y491" s="3"/>
      <c r="Z491" s="4"/>
      <c r="AA491" s="3"/>
      <c r="AB491" s="4"/>
      <c r="AC491" s="3"/>
      <c r="AD491" s="4"/>
      <c r="AE491" s="3"/>
      <c r="AF491" s="4"/>
      <c r="AG491" s="3"/>
      <c r="AH491" s="4"/>
      <c r="AI491" s="3"/>
      <c r="AJ491" s="4"/>
    </row>
    <row r="492">
      <c r="A492" s="3"/>
      <c r="B492" s="4"/>
      <c r="C492" s="3"/>
      <c r="D492" s="4"/>
      <c r="E492" s="3"/>
      <c r="F492" s="4"/>
      <c r="G492" s="3"/>
      <c r="H492" s="4"/>
      <c r="I492" s="3"/>
      <c r="J492" s="4"/>
      <c r="K492" s="3"/>
      <c r="L492" s="4"/>
      <c r="M492" s="3"/>
      <c r="N492" s="4"/>
      <c r="O492" s="3"/>
      <c r="P492" s="4"/>
      <c r="Q492" s="3"/>
      <c r="R492" s="4"/>
      <c r="S492" s="3"/>
      <c r="T492" s="4"/>
      <c r="U492" s="3"/>
      <c r="V492" s="4"/>
      <c r="W492" s="3"/>
      <c r="X492" s="4"/>
      <c r="Y492" s="3"/>
      <c r="Z492" s="4"/>
      <c r="AA492" s="3"/>
      <c r="AB492" s="4"/>
      <c r="AC492" s="3"/>
      <c r="AD492" s="4"/>
      <c r="AE492" s="3"/>
      <c r="AF492" s="4"/>
      <c r="AG492" s="3"/>
      <c r="AH492" s="4"/>
      <c r="AI492" s="3"/>
      <c r="AJ492" s="4"/>
    </row>
    <row r="493">
      <c r="A493" s="3"/>
      <c r="B493" s="4"/>
      <c r="C493" s="3"/>
      <c r="D493" s="4"/>
      <c r="E493" s="3"/>
      <c r="F493" s="4"/>
      <c r="G493" s="3"/>
      <c r="H493" s="4"/>
      <c r="I493" s="3"/>
      <c r="J493" s="4"/>
      <c r="K493" s="3"/>
      <c r="L493" s="4"/>
      <c r="M493" s="3"/>
      <c r="N493" s="4"/>
      <c r="O493" s="3"/>
      <c r="P493" s="4"/>
      <c r="Q493" s="3"/>
      <c r="R493" s="4"/>
      <c r="S493" s="3"/>
      <c r="T493" s="4"/>
      <c r="U493" s="3"/>
      <c r="V493" s="4"/>
      <c r="W493" s="3"/>
      <c r="X493" s="4"/>
      <c r="Y493" s="3"/>
      <c r="Z493" s="4"/>
      <c r="AA493" s="3"/>
      <c r="AB493" s="4"/>
      <c r="AC493" s="3"/>
      <c r="AD493" s="4"/>
      <c r="AE493" s="3"/>
      <c r="AF493" s="4"/>
      <c r="AG493" s="3"/>
      <c r="AH493" s="4"/>
      <c r="AI493" s="3"/>
      <c r="AJ493" s="4"/>
    </row>
    <row r="494">
      <c r="A494" s="3"/>
      <c r="B494" s="4"/>
      <c r="C494" s="3"/>
      <c r="D494" s="4"/>
      <c r="E494" s="3"/>
      <c r="F494" s="4"/>
      <c r="G494" s="3"/>
      <c r="H494" s="4"/>
      <c r="I494" s="3"/>
      <c r="J494" s="4"/>
      <c r="K494" s="3"/>
      <c r="L494" s="4"/>
      <c r="M494" s="3"/>
      <c r="N494" s="4"/>
      <c r="O494" s="3"/>
      <c r="P494" s="4"/>
      <c r="Q494" s="3"/>
      <c r="R494" s="4"/>
      <c r="S494" s="3"/>
      <c r="T494" s="4"/>
      <c r="U494" s="3"/>
      <c r="V494" s="4"/>
      <c r="W494" s="3"/>
      <c r="X494" s="4"/>
      <c r="Y494" s="3"/>
      <c r="Z494" s="4"/>
      <c r="AA494" s="3"/>
      <c r="AB494" s="4"/>
      <c r="AC494" s="3"/>
      <c r="AD494" s="4"/>
      <c r="AE494" s="3"/>
      <c r="AF494" s="4"/>
      <c r="AG494" s="3"/>
      <c r="AH494" s="4"/>
      <c r="AI494" s="3"/>
      <c r="AJ494" s="4"/>
    </row>
    <row r="495">
      <c r="A495" s="3"/>
      <c r="B495" s="4"/>
      <c r="C495" s="3"/>
      <c r="D495" s="4"/>
      <c r="E495" s="3"/>
      <c r="F495" s="4"/>
      <c r="G495" s="3"/>
      <c r="H495" s="4"/>
      <c r="I495" s="3"/>
      <c r="J495" s="4"/>
      <c r="K495" s="3"/>
      <c r="L495" s="4"/>
      <c r="M495" s="3"/>
      <c r="N495" s="4"/>
      <c r="O495" s="3"/>
      <c r="P495" s="4"/>
      <c r="Q495" s="3"/>
      <c r="R495" s="4"/>
      <c r="S495" s="3"/>
      <c r="T495" s="4"/>
      <c r="U495" s="3"/>
      <c r="V495" s="4"/>
      <c r="W495" s="3"/>
      <c r="X495" s="4"/>
      <c r="Y495" s="3"/>
      <c r="Z495" s="4"/>
      <c r="AA495" s="3"/>
      <c r="AB495" s="4"/>
      <c r="AC495" s="3"/>
      <c r="AD495" s="4"/>
      <c r="AE495" s="3"/>
      <c r="AF495" s="4"/>
      <c r="AG495" s="3"/>
      <c r="AH495" s="4"/>
      <c r="AI495" s="3"/>
      <c r="AJ495" s="4"/>
    </row>
    <row r="496">
      <c r="A496" s="3"/>
      <c r="B496" s="4"/>
      <c r="C496" s="3"/>
      <c r="D496" s="4"/>
      <c r="E496" s="3"/>
      <c r="F496" s="4"/>
      <c r="G496" s="3"/>
      <c r="H496" s="4"/>
      <c r="I496" s="3"/>
      <c r="J496" s="4"/>
      <c r="K496" s="3"/>
      <c r="L496" s="4"/>
      <c r="M496" s="3"/>
      <c r="N496" s="4"/>
      <c r="O496" s="3"/>
      <c r="P496" s="4"/>
      <c r="Q496" s="3"/>
      <c r="R496" s="4"/>
      <c r="S496" s="3"/>
      <c r="T496" s="4"/>
      <c r="U496" s="3"/>
      <c r="V496" s="4"/>
      <c r="W496" s="3"/>
      <c r="X496" s="4"/>
      <c r="Y496" s="3"/>
      <c r="Z496" s="4"/>
      <c r="AA496" s="3"/>
      <c r="AB496" s="4"/>
      <c r="AC496" s="3"/>
      <c r="AD496" s="4"/>
      <c r="AE496" s="3"/>
      <c r="AF496" s="4"/>
      <c r="AG496" s="3"/>
      <c r="AH496" s="4"/>
      <c r="AI496" s="3"/>
      <c r="AJ496" s="4"/>
    </row>
    <row r="497">
      <c r="A497" s="3"/>
      <c r="B497" s="4"/>
      <c r="C497" s="3"/>
      <c r="D497" s="4"/>
      <c r="E497" s="3"/>
      <c r="F497" s="4"/>
      <c r="G497" s="3"/>
      <c r="H497" s="4"/>
      <c r="I497" s="3"/>
      <c r="J497" s="4"/>
      <c r="K497" s="3"/>
      <c r="L497" s="4"/>
      <c r="M497" s="3"/>
      <c r="N497" s="4"/>
      <c r="O497" s="3"/>
      <c r="P497" s="4"/>
      <c r="Q497" s="3"/>
      <c r="R497" s="4"/>
      <c r="S497" s="3"/>
      <c r="T497" s="4"/>
      <c r="U497" s="3"/>
      <c r="V497" s="4"/>
      <c r="W497" s="3"/>
      <c r="X497" s="4"/>
      <c r="Y497" s="3"/>
      <c r="Z497" s="4"/>
      <c r="AA497" s="3"/>
      <c r="AB497" s="4"/>
      <c r="AC497" s="3"/>
      <c r="AD497" s="4"/>
      <c r="AE497" s="3"/>
      <c r="AF497" s="4"/>
      <c r="AG497" s="3"/>
      <c r="AH497" s="4"/>
      <c r="AI497" s="3"/>
      <c r="AJ497" s="4"/>
    </row>
    <row r="498">
      <c r="A498" s="3"/>
      <c r="B498" s="4"/>
      <c r="C498" s="3"/>
      <c r="D498" s="4"/>
      <c r="E498" s="3"/>
      <c r="F498" s="4"/>
      <c r="G498" s="3"/>
      <c r="H498" s="4"/>
      <c r="I498" s="3"/>
      <c r="J498" s="4"/>
      <c r="K498" s="3"/>
      <c r="L498" s="4"/>
      <c r="M498" s="3"/>
      <c r="N498" s="4"/>
      <c r="O498" s="3"/>
      <c r="P498" s="4"/>
      <c r="Q498" s="3"/>
      <c r="R498" s="4"/>
      <c r="S498" s="3"/>
      <c r="T498" s="4"/>
      <c r="U498" s="3"/>
      <c r="V498" s="4"/>
      <c r="W498" s="3"/>
      <c r="X498" s="4"/>
      <c r="Y498" s="3"/>
      <c r="Z498" s="4"/>
      <c r="AA498" s="3"/>
      <c r="AB498" s="4"/>
      <c r="AC498" s="3"/>
      <c r="AD498" s="4"/>
      <c r="AE498" s="3"/>
      <c r="AF498" s="4"/>
      <c r="AG498" s="3"/>
      <c r="AH498" s="4"/>
      <c r="AI498" s="3"/>
      <c r="AJ498" s="4"/>
    </row>
    <row r="499">
      <c r="A499" s="3"/>
      <c r="B499" s="4"/>
      <c r="C499" s="3"/>
      <c r="D499" s="4"/>
      <c r="E499" s="3"/>
      <c r="F499" s="4"/>
      <c r="G499" s="3"/>
      <c r="H499" s="4"/>
      <c r="I499" s="3"/>
      <c r="J499" s="4"/>
      <c r="K499" s="3"/>
      <c r="L499" s="4"/>
      <c r="M499" s="3"/>
      <c r="N499" s="4"/>
      <c r="O499" s="3"/>
      <c r="P499" s="4"/>
      <c r="Q499" s="3"/>
      <c r="R499" s="4"/>
      <c r="S499" s="3"/>
      <c r="T499" s="4"/>
      <c r="U499" s="3"/>
      <c r="V499" s="4"/>
      <c r="W499" s="3"/>
      <c r="X499" s="4"/>
      <c r="Y499" s="3"/>
      <c r="Z499" s="4"/>
      <c r="AA499" s="3"/>
      <c r="AB499" s="4"/>
      <c r="AC499" s="3"/>
      <c r="AD499" s="4"/>
      <c r="AE499" s="3"/>
      <c r="AF499" s="4"/>
      <c r="AG499" s="3"/>
      <c r="AH499" s="4"/>
      <c r="AI499" s="3"/>
      <c r="AJ499" s="4"/>
    </row>
    <row r="500">
      <c r="A500" s="3"/>
      <c r="B500" s="4"/>
      <c r="C500" s="3"/>
      <c r="D500" s="4"/>
      <c r="E500" s="3"/>
      <c r="F500" s="4"/>
      <c r="G500" s="3"/>
      <c r="H500" s="4"/>
      <c r="I500" s="3"/>
      <c r="J500" s="4"/>
      <c r="K500" s="3"/>
      <c r="L500" s="4"/>
      <c r="M500" s="3"/>
      <c r="N500" s="4"/>
      <c r="O500" s="3"/>
      <c r="P500" s="4"/>
      <c r="Q500" s="3"/>
      <c r="R500" s="4"/>
      <c r="S500" s="3"/>
      <c r="T500" s="4"/>
      <c r="U500" s="3"/>
      <c r="V500" s="4"/>
      <c r="W500" s="3"/>
      <c r="X500" s="4"/>
      <c r="Y500" s="3"/>
      <c r="Z500" s="4"/>
      <c r="AA500" s="3"/>
      <c r="AB500" s="4"/>
      <c r="AC500" s="3"/>
      <c r="AD500" s="4"/>
      <c r="AE500" s="3"/>
      <c r="AF500" s="4"/>
      <c r="AG500" s="3"/>
      <c r="AH500" s="4"/>
      <c r="AI500" s="3"/>
      <c r="AJ500" s="4"/>
    </row>
    <row r="501">
      <c r="A501" s="3"/>
      <c r="B501" s="4"/>
      <c r="C501" s="3"/>
      <c r="D501" s="4"/>
      <c r="E501" s="3"/>
      <c r="F501" s="4"/>
      <c r="G501" s="3"/>
      <c r="H501" s="4"/>
      <c r="I501" s="3"/>
      <c r="J501" s="4"/>
      <c r="K501" s="3"/>
      <c r="L501" s="4"/>
      <c r="M501" s="3"/>
      <c r="N501" s="4"/>
      <c r="O501" s="3"/>
      <c r="P501" s="4"/>
      <c r="Q501" s="3"/>
      <c r="R501" s="4"/>
      <c r="S501" s="3"/>
      <c r="T501" s="4"/>
      <c r="U501" s="3"/>
      <c r="V501" s="4"/>
      <c r="W501" s="3"/>
      <c r="X501" s="4"/>
      <c r="Y501" s="3"/>
      <c r="Z501" s="4"/>
      <c r="AA501" s="3"/>
      <c r="AB501" s="4"/>
      <c r="AC501" s="3"/>
      <c r="AD501" s="4"/>
      <c r="AE501" s="3"/>
      <c r="AF501" s="4"/>
      <c r="AG501" s="3"/>
      <c r="AH501" s="4"/>
      <c r="AI501" s="3"/>
      <c r="AJ501" s="4"/>
    </row>
    <row r="502">
      <c r="A502" s="3"/>
      <c r="B502" s="4"/>
      <c r="C502" s="3"/>
      <c r="D502" s="4"/>
      <c r="E502" s="3"/>
      <c r="F502" s="4"/>
      <c r="G502" s="3"/>
      <c r="H502" s="4"/>
      <c r="I502" s="3"/>
      <c r="J502" s="4"/>
      <c r="K502" s="3"/>
      <c r="L502" s="4"/>
      <c r="M502" s="3"/>
      <c r="N502" s="4"/>
      <c r="O502" s="3"/>
      <c r="P502" s="4"/>
      <c r="Q502" s="3"/>
      <c r="R502" s="4"/>
      <c r="S502" s="3"/>
      <c r="T502" s="4"/>
      <c r="U502" s="3"/>
      <c r="V502" s="4"/>
      <c r="W502" s="3"/>
      <c r="X502" s="4"/>
      <c r="Y502" s="3"/>
      <c r="Z502" s="4"/>
      <c r="AA502" s="3"/>
      <c r="AB502" s="4"/>
      <c r="AC502" s="3"/>
      <c r="AD502" s="4"/>
      <c r="AE502" s="3"/>
      <c r="AF502" s="4"/>
      <c r="AG502" s="3"/>
      <c r="AH502" s="4"/>
      <c r="AI502" s="3"/>
      <c r="AJ502" s="4"/>
    </row>
    <row r="503">
      <c r="A503" s="3"/>
      <c r="B503" s="4"/>
      <c r="C503" s="3"/>
      <c r="D503" s="4"/>
      <c r="E503" s="3"/>
      <c r="F503" s="4"/>
      <c r="G503" s="3"/>
      <c r="H503" s="4"/>
      <c r="I503" s="3"/>
      <c r="J503" s="4"/>
      <c r="K503" s="3"/>
      <c r="L503" s="4"/>
      <c r="M503" s="3"/>
      <c r="N503" s="4"/>
      <c r="O503" s="3"/>
      <c r="P503" s="4"/>
      <c r="Q503" s="3"/>
      <c r="R503" s="4"/>
      <c r="S503" s="3"/>
      <c r="T503" s="4"/>
      <c r="U503" s="3"/>
      <c r="V503" s="4"/>
      <c r="W503" s="3"/>
      <c r="X503" s="4"/>
      <c r="Y503" s="3"/>
      <c r="Z503" s="4"/>
      <c r="AA503" s="3"/>
      <c r="AB503" s="4"/>
      <c r="AC503" s="3"/>
      <c r="AD503" s="4"/>
      <c r="AE503" s="3"/>
      <c r="AF503" s="4"/>
      <c r="AG503" s="3"/>
      <c r="AH503" s="4"/>
      <c r="AI503" s="3"/>
      <c r="AJ503" s="4"/>
    </row>
    <row r="504">
      <c r="A504" s="3"/>
      <c r="B504" s="4"/>
      <c r="C504" s="3"/>
      <c r="D504" s="4"/>
      <c r="E504" s="3"/>
      <c r="F504" s="4"/>
      <c r="G504" s="3"/>
      <c r="H504" s="4"/>
      <c r="I504" s="3"/>
      <c r="J504" s="4"/>
      <c r="K504" s="3"/>
      <c r="L504" s="4"/>
      <c r="M504" s="3"/>
      <c r="N504" s="4"/>
      <c r="O504" s="3"/>
      <c r="P504" s="4"/>
      <c r="Q504" s="3"/>
      <c r="R504" s="4"/>
      <c r="S504" s="3"/>
      <c r="T504" s="4"/>
      <c r="U504" s="3"/>
      <c r="V504" s="4"/>
      <c r="W504" s="3"/>
      <c r="X504" s="4"/>
      <c r="Y504" s="3"/>
      <c r="Z504" s="4"/>
      <c r="AA504" s="3"/>
      <c r="AB504" s="4"/>
      <c r="AC504" s="3"/>
      <c r="AD504" s="4"/>
      <c r="AE504" s="3"/>
      <c r="AF504" s="4"/>
      <c r="AG504" s="3"/>
      <c r="AH504" s="4"/>
      <c r="AI504" s="3"/>
      <c r="AJ504" s="4"/>
    </row>
    <row r="505">
      <c r="A505" s="3"/>
      <c r="B505" s="4"/>
      <c r="C505" s="3"/>
      <c r="D505" s="4"/>
      <c r="E505" s="3"/>
      <c r="F505" s="4"/>
      <c r="G505" s="3"/>
      <c r="H505" s="4"/>
      <c r="I505" s="3"/>
      <c r="J505" s="4"/>
      <c r="K505" s="3"/>
      <c r="L505" s="4"/>
      <c r="M505" s="3"/>
      <c r="N505" s="4"/>
      <c r="O505" s="3"/>
      <c r="P505" s="4"/>
      <c r="Q505" s="3"/>
      <c r="R505" s="4"/>
      <c r="S505" s="3"/>
      <c r="T505" s="4"/>
      <c r="U505" s="3"/>
      <c r="V505" s="4"/>
      <c r="W505" s="3"/>
      <c r="X505" s="4"/>
      <c r="Y505" s="3"/>
      <c r="Z505" s="4"/>
      <c r="AA505" s="3"/>
      <c r="AB505" s="4"/>
      <c r="AC505" s="3"/>
      <c r="AD505" s="4"/>
      <c r="AE505" s="3"/>
      <c r="AF505" s="4"/>
      <c r="AG505" s="3"/>
      <c r="AH505" s="4"/>
      <c r="AI505" s="3"/>
      <c r="AJ505" s="4"/>
    </row>
    <row r="506">
      <c r="A506" s="3"/>
      <c r="B506" s="4"/>
      <c r="C506" s="3"/>
      <c r="D506" s="4"/>
      <c r="E506" s="3"/>
      <c r="F506" s="4"/>
      <c r="G506" s="3"/>
      <c r="H506" s="4"/>
      <c r="I506" s="3"/>
      <c r="J506" s="4"/>
      <c r="K506" s="3"/>
      <c r="L506" s="4"/>
      <c r="M506" s="3"/>
      <c r="N506" s="4"/>
      <c r="O506" s="3"/>
      <c r="P506" s="4"/>
      <c r="Q506" s="3"/>
      <c r="R506" s="4"/>
      <c r="S506" s="3"/>
      <c r="T506" s="4"/>
      <c r="U506" s="3"/>
      <c r="V506" s="4"/>
      <c r="W506" s="3"/>
      <c r="X506" s="4"/>
      <c r="Y506" s="3"/>
      <c r="Z506" s="4"/>
      <c r="AA506" s="3"/>
      <c r="AB506" s="4"/>
      <c r="AC506" s="3"/>
      <c r="AD506" s="4"/>
      <c r="AE506" s="3"/>
      <c r="AF506" s="4"/>
      <c r="AG506" s="3"/>
      <c r="AH506" s="4"/>
      <c r="AI506" s="3"/>
      <c r="AJ506" s="4"/>
    </row>
    <row r="507">
      <c r="A507" s="3"/>
      <c r="B507" s="4"/>
      <c r="C507" s="3"/>
      <c r="D507" s="4"/>
      <c r="E507" s="3"/>
      <c r="F507" s="4"/>
      <c r="G507" s="3"/>
      <c r="H507" s="4"/>
      <c r="I507" s="3"/>
      <c r="J507" s="4"/>
      <c r="K507" s="3"/>
      <c r="L507" s="4"/>
      <c r="M507" s="3"/>
      <c r="N507" s="4"/>
      <c r="O507" s="3"/>
      <c r="P507" s="4"/>
      <c r="Q507" s="3"/>
      <c r="R507" s="4"/>
      <c r="S507" s="3"/>
      <c r="T507" s="4"/>
      <c r="U507" s="3"/>
      <c r="V507" s="4"/>
      <c r="W507" s="3"/>
      <c r="X507" s="4"/>
      <c r="Y507" s="3"/>
      <c r="Z507" s="4"/>
      <c r="AA507" s="3"/>
      <c r="AB507" s="4"/>
      <c r="AC507" s="3"/>
      <c r="AD507" s="4"/>
      <c r="AE507" s="3"/>
      <c r="AF507" s="4"/>
      <c r="AG507" s="3"/>
      <c r="AH507" s="4"/>
      <c r="AI507" s="3"/>
      <c r="AJ507" s="4"/>
    </row>
    <row r="508">
      <c r="A508" s="3"/>
      <c r="B508" s="4"/>
      <c r="C508" s="3"/>
      <c r="D508" s="4"/>
      <c r="E508" s="3"/>
      <c r="F508" s="4"/>
      <c r="G508" s="3"/>
      <c r="H508" s="4"/>
      <c r="I508" s="3"/>
      <c r="J508" s="4"/>
      <c r="K508" s="3"/>
      <c r="L508" s="4"/>
      <c r="M508" s="3"/>
      <c r="N508" s="4"/>
      <c r="O508" s="3"/>
      <c r="P508" s="4"/>
      <c r="Q508" s="3"/>
      <c r="R508" s="4"/>
      <c r="S508" s="3"/>
      <c r="T508" s="4"/>
      <c r="U508" s="3"/>
      <c r="V508" s="4"/>
      <c r="W508" s="3"/>
      <c r="X508" s="4"/>
      <c r="Y508" s="3"/>
      <c r="Z508" s="4"/>
      <c r="AA508" s="3"/>
      <c r="AB508" s="4"/>
      <c r="AC508" s="3"/>
      <c r="AD508" s="4"/>
      <c r="AE508" s="3"/>
      <c r="AF508" s="4"/>
      <c r="AG508" s="3"/>
      <c r="AH508" s="4"/>
      <c r="AI508" s="3"/>
      <c r="AJ508" s="4"/>
    </row>
    <row r="509">
      <c r="A509" s="3"/>
      <c r="B509" s="4"/>
      <c r="C509" s="3"/>
      <c r="D509" s="4"/>
      <c r="E509" s="3"/>
      <c r="F509" s="4"/>
      <c r="G509" s="3"/>
      <c r="H509" s="4"/>
      <c r="I509" s="3"/>
      <c r="J509" s="4"/>
      <c r="K509" s="3"/>
      <c r="L509" s="4"/>
      <c r="M509" s="3"/>
      <c r="N509" s="4"/>
      <c r="O509" s="3"/>
      <c r="P509" s="4"/>
      <c r="Q509" s="3"/>
      <c r="R509" s="4"/>
      <c r="S509" s="3"/>
      <c r="T509" s="4"/>
      <c r="U509" s="3"/>
      <c r="V509" s="4"/>
      <c r="W509" s="3"/>
      <c r="X509" s="4"/>
      <c r="Y509" s="3"/>
      <c r="Z509" s="4"/>
      <c r="AA509" s="3"/>
      <c r="AB509" s="4"/>
      <c r="AC509" s="3"/>
      <c r="AD509" s="4"/>
      <c r="AE509" s="3"/>
      <c r="AF509" s="4"/>
      <c r="AG509" s="3"/>
      <c r="AH509" s="4"/>
      <c r="AI509" s="3"/>
      <c r="AJ509" s="4"/>
    </row>
    <row r="510">
      <c r="A510" s="3"/>
      <c r="B510" s="4"/>
      <c r="C510" s="3"/>
      <c r="D510" s="4"/>
      <c r="E510" s="3"/>
      <c r="F510" s="4"/>
      <c r="G510" s="3"/>
      <c r="H510" s="4"/>
      <c r="I510" s="3"/>
      <c r="J510" s="4"/>
      <c r="K510" s="3"/>
      <c r="L510" s="4"/>
      <c r="M510" s="3"/>
      <c r="N510" s="4"/>
      <c r="O510" s="3"/>
      <c r="P510" s="4"/>
      <c r="Q510" s="3"/>
      <c r="R510" s="4"/>
      <c r="S510" s="3"/>
      <c r="T510" s="4"/>
      <c r="U510" s="3"/>
      <c r="V510" s="4"/>
      <c r="W510" s="3"/>
      <c r="X510" s="4"/>
      <c r="Y510" s="3"/>
      <c r="Z510" s="4"/>
      <c r="AA510" s="3"/>
      <c r="AB510" s="4"/>
      <c r="AC510" s="3"/>
      <c r="AD510" s="4"/>
      <c r="AE510" s="3"/>
      <c r="AF510" s="4"/>
      <c r="AG510" s="3"/>
      <c r="AH510" s="4"/>
      <c r="AI510" s="3"/>
      <c r="AJ510" s="4"/>
    </row>
    <row r="511">
      <c r="A511" s="3"/>
      <c r="B511" s="4"/>
      <c r="C511" s="3"/>
      <c r="D511" s="4"/>
      <c r="E511" s="3"/>
      <c r="F511" s="4"/>
      <c r="G511" s="3"/>
      <c r="H511" s="4"/>
      <c r="I511" s="3"/>
      <c r="J511" s="4"/>
      <c r="K511" s="3"/>
      <c r="L511" s="4"/>
      <c r="M511" s="3"/>
      <c r="N511" s="4"/>
      <c r="O511" s="3"/>
      <c r="P511" s="4"/>
      <c r="Q511" s="3"/>
      <c r="R511" s="4"/>
      <c r="S511" s="3"/>
      <c r="T511" s="4"/>
      <c r="U511" s="3"/>
      <c r="V511" s="4"/>
      <c r="W511" s="3"/>
      <c r="X511" s="4"/>
      <c r="Y511" s="3"/>
      <c r="Z511" s="4"/>
      <c r="AA511" s="3"/>
      <c r="AB511" s="4"/>
      <c r="AC511" s="3"/>
      <c r="AD511" s="4"/>
      <c r="AE511" s="3"/>
      <c r="AF511" s="4"/>
      <c r="AG511" s="3"/>
      <c r="AH511" s="4"/>
      <c r="AI511" s="3"/>
      <c r="AJ511" s="4"/>
    </row>
    <row r="512">
      <c r="A512" s="3"/>
      <c r="B512" s="4"/>
      <c r="C512" s="3"/>
      <c r="D512" s="4"/>
      <c r="E512" s="3"/>
      <c r="F512" s="4"/>
      <c r="G512" s="3"/>
      <c r="H512" s="4"/>
      <c r="I512" s="3"/>
      <c r="J512" s="4"/>
      <c r="K512" s="3"/>
      <c r="L512" s="4"/>
      <c r="M512" s="3"/>
      <c r="N512" s="4"/>
      <c r="O512" s="3"/>
      <c r="P512" s="4"/>
      <c r="Q512" s="3"/>
      <c r="R512" s="4"/>
      <c r="S512" s="3"/>
      <c r="T512" s="4"/>
      <c r="U512" s="3"/>
      <c r="V512" s="4"/>
      <c r="W512" s="3"/>
      <c r="X512" s="4"/>
      <c r="Y512" s="3"/>
      <c r="Z512" s="4"/>
      <c r="AA512" s="3"/>
      <c r="AB512" s="4"/>
      <c r="AC512" s="3"/>
      <c r="AD512" s="4"/>
      <c r="AE512" s="3"/>
      <c r="AF512" s="4"/>
      <c r="AG512" s="3"/>
      <c r="AH512" s="4"/>
      <c r="AI512" s="3"/>
      <c r="AJ512" s="4"/>
    </row>
    <row r="513">
      <c r="A513" s="3"/>
      <c r="B513" s="4"/>
      <c r="C513" s="3"/>
      <c r="D513" s="4"/>
      <c r="E513" s="3"/>
      <c r="F513" s="4"/>
      <c r="G513" s="3"/>
      <c r="H513" s="4"/>
      <c r="I513" s="3"/>
      <c r="J513" s="4"/>
      <c r="K513" s="3"/>
      <c r="L513" s="4"/>
      <c r="M513" s="3"/>
      <c r="N513" s="4"/>
      <c r="O513" s="3"/>
      <c r="P513" s="4"/>
      <c r="Q513" s="3"/>
      <c r="R513" s="4"/>
      <c r="S513" s="3"/>
      <c r="T513" s="4"/>
      <c r="U513" s="3"/>
      <c r="V513" s="4"/>
      <c r="W513" s="3"/>
      <c r="X513" s="4"/>
      <c r="Y513" s="3"/>
      <c r="Z513" s="4"/>
      <c r="AA513" s="3"/>
      <c r="AB513" s="4"/>
      <c r="AC513" s="3"/>
      <c r="AD513" s="4"/>
      <c r="AE513" s="3"/>
      <c r="AF513" s="4"/>
      <c r="AG513" s="3"/>
      <c r="AH513" s="4"/>
      <c r="AI513" s="3"/>
      <c r="AJ513" s="4"/>
    </row>
    <row r="514">
      <c r="A514" s="3"/>
      <c r="B514" s="4"/>
      <c r="C514" s="3"/>
      <c r="D514" s="4"/>
      <c r="E514" s="3"/>
      <c r="F514" s="4"/>
      <c r="G514" s="3"/>
      <c r="H514" s="4"/>
      <c r="I514" s="3"/>
      <c r="J514" s="4"/>
      <c r="K514" s="3"/>
      <c r="L514" s="4"/>
      <c r="M514" s="3"/>
      <c r="N514" s="4"/>
      <c r="O514" s="3"/>
      <c r="P514" s="4"/>
      <c r="Q514" s="3"/>
      <c r="R514" s="4"/>
      <c r="S514" s="3"/>
      <c r="T514" s="4"/>
      <c r="U514" s="3"/>
      <c r="V514" s="4"/>
      <c r="W514" s="3"/>
      <c r="X514" s="4"/>
      <c r="Y514" s="3"/>
      <c r="Z514" s="4"/>
      <c r="AA514" s="3"/>
      <c r="AB514" s="4"/>
      <c r="AC514" s="3"/>
      <c r="AD514" s="4"/>
      <c r="AE514" s="3"/>
      <c r="AF514" s="4"/>
      <c r="AG514" s="3"/>
      <c r="AH514" s="4"/>
      <c r="AI514" s="3"/>
      <c r="AJ514" s="4"/>
    </row>
    <row r="515">
      <c r="A515" s="3"/>
      <c r="B515" s="4"/>
      <c r="C515" s="3"/>
      <c r="D515" s="4"/>
      <c r="E515" s="3"/>
      <c r="F515" s="4"/>
      <c r="G515" s="3"/>
      <c r="H515" s="4"/>
      <c r="I515" s="3"/>
      <c r="J515" s="4"/>
      <c r="K515" s="3"/>
      <c r="L515" s="4"/>
      <c r="M515" s="3"/>
      <c r="N515" s="4"/>
      <c r="O515" s="3"/>
      <c r="P515" s="4"/>
      <c r="Q515" s="3"/>
      <c r="R515" s="4"/>
      <c r="S515" s="3"/>
      <c r="T515" s="4"/>
      <c r="U515" s="3"/>
      <c r="V515" s="4"/>
      <c r="W515" s="3"/>
      <c r="X515" s="4"/>
      <c r="Y515" s="3"/>
      <c r="Z515" s="4"/>
      <c r="AA515" s="3"/>
      <c r="AB515" s="4"/>
      <c r="AC515" s="3"/>
      <c r="AD515" s="4"/>
      <c r="AE515" s="3"/>
      <c r="AF515" s="4"/>
      <c r="AG515" s="3"/>
      <c r="AH515" s="4"/>
      <c r="AI515" s="3"/>
      <c r="AJ515" s="4"/>
    </row>
    <row r="516">
      <c r="A516" s="3"/>
      <c r="B516" s="4"/>
      <c r="C516" s="3"/>
      <c r="D516" s="4"/>
      <c r="E516" s="3"/>
      <c r="F516" s="4"/>
      <c r="G516" s="3"/>
      <c r="H516" s="4"/>
      <c r="I516" s="3"/>
      <c r="J516" s="4"/>
      <c r="K516" s="3"/>
      <c r="L516" s="4"/>
      <c r="M516" s="3"/>
      <c r="N516" s="4"/>
      <c r="O516" s="3"/>
      <c r="P516" s="4"/>
      <c r="Q516" s="3"/>
      <c r="R516" s="4"/>
      <c r="S516" s="3"/>
      <c r="T516" s="4"/>
      <c r="U516" s="3"/>
      <c r="V516" s="4"/>
      <c r="W516" s="3"/>
      <c r="X516" s="4"/>
      <c r="Y516" s="3"/>
      <c r="Z516" s="4"/>
      <c r="AA516" s="3"/>
      <c r="AB516" s="4"/>
      <c r="AC516" s="3"/>
      <c r="AD516" s="4"/>
      <c r="AE516" s="3"/>
      <c r="AF516" s="4"/>
      <c r="AG516" s="3"/>
      <c r="AH516" s="4"/>
      <c r="AI516" s="3"/>
      <c r="AJ516" s="4"/>
    </row>
    <row r="517">
      <c r="A517" s="3"/>
      <c r="B517" s="4"/>
      <c r="C517" s="3"/>
      <c r="D517" s="4"/>
      <c r="E517" s="3"/>
      <c r="F517" s="4"/>
      <c r="G517" s="3"/>
      <c r="H517" s="4"/>
      <c r="I517" s="3"/>
      <c r="J517" s="4"/>
      <c r="K517" s="3"/>
      <c r="L517" s="4"/>
      <c r="M517" s="3"/>
      <c r="N517" s="4"/>
      <c r="O517" s="3"/>
      <c r="P517" s="4"/>
      <c r="Q517" s="3"/>
      <c r="R517" s="4"/>
      <c r="S517" s="3"/>
      <c r="T517" s="4"/>
      <c r="U517" s="3"/>
      <c r="V517" s="4"/>
      <c r="W517" s="3"/>
      <c r="X517" s="4"/>
      <c r="Y517" s="3"/>
      <c r="Z517" s="4"/>
      <c r="AA517" s="3"/>
      <c r="AB517" s="4"/>
      <c r="AC517" s="3"/>
      <c r="AD517" s="4"/>
      <c r="AE517" s="3"/>
      <c r="AF517" s="4"/>
      <c r="AG517" s="3"/>
      <c r="AH517" s="4"/>
      <c r="AI517" s="3"/>
      <c r="AJ517" s="4"/>
    </row>
    <row r="518">
      <c r="A518" s="3"/>
      <c r="B518" s="4"/>
      <c r="C518" s="3"/>
      <c r="D518" s="4"/>
      <c r="E518" s="3"/>
      <c r="F518" s="4"/>
      <c r="G518" s="3"/>
      <c r="H518" s="4"/>
      <c r="I518" s="3"/>
      <c r="J518" s="4"/>
      <c r="K518" s="3"/>
      <c r="L518" s="4"/>
      <c r="M518" s="3"/>
      <c r="N518" s="4"/>
      <c r="O518" s="3"/>
      <c r="P518" s="4"/>
      <c r="Q518" s="3"/>
      <c r="R518" s="4"/>
      <c r="S518" s="3"/>
      <c r="T518" s="4"/>
      <c r="U518" s="3"/>
      <c r="V518" s="4"/>
      <c r="W518" s="3"/>
      <c r="X518" s="4"/>
      <c r="Y518" s="3"/>
      <c r="Z518" s="4"/>
      <c r="AA518" s="3"/>
      <c r="AB518" s="4"/>
      <c r="AC518" s="3"/>
      <c r="AD518" s="4"/>
      <c r="AE518" s="3"/>
      <c r="AF518" s="4"/>
      <c r="AG518" s="3"/>
      <c r="AH518" s="4"/>
      <c r="AI518" s="3"/>
      <c r="AJ518" s="4"/>
    </row>
    <row r="519">
      <c r="A519" s="3"/>
      <c r="B519" s="4"/>
      <c r="C519" s="3"/>
      <c r="D519" s="4"/>
      <c r="E519" s="3"/>
      <c r="F519" s="4"/>
      <c r="G519" s="3"/>
      <c r="H519" s="4"/>
      <c r="I519" s="3"/>
      <c r="J519" s="4"/>
      <c r="K519" s="3"/>
      <c r="L519" s="4"/>
      <c r="M519" s="3"/>
      <c r="N519" s="4"/>
      <c r="O519" s="3"/>
      <c r="P519" s="4"/>
      <c r="Q519" s="3"/>
      <c r="R519" s="4"/>
      <c r="S519" s="3"/>
      <c r="T519" s="4"/>
      <c r="U519" s="3"/>
      <c r="V519" s="4"/>
      <c r="W519" s="3"/>
      <c r="X519" s="4"/>
      <c r="Y519" s="3"/>
      <c r="Z519" s="4"/>
      <c r="AA519" s="3"/>
      <c r="AB519" s="4"/>
      <c r="AC519" s="3"/>
      <c r="AD519" s="4"/>
      <c r="AE519" s="3"/>
      <c r="AF519" s="4"/>
      <c r="AG519" s="3"/>
      <c r="AH519" s="4"/>
      <c r="AI519" s="3"/>
      <c r="AJ519" s="4"/>
    </row>
    <row r="520">
      <c r="A520" s="3"/>
      <c r="B520" s="4"/>
      <c r="C520" s="3"/>
      <c r="D520" s="4"/>
      <c r="E520" s="3"/>
      <c r="F520" s="4"/>
      <c r="G520" s="3"/>
      <c r="H520" s="4"/>
      <c r="I520" s="3"/>
      <c r="J520" s="4"/>
      <c r="K520" s="3"/>
      <c r="L520" s="4"/>
      <c r="M520" s="3"/>
      <c r="N520" s="4"/>
      <c r="O520" s="3"/>
      <c r="P520" s="4"/>
      <c r="Q520" s="3"/>
      <c r="R520" s="4"/>
      <c r="S520" s="3"/>
      <c r="T520" s="4"/>
      <c r="U520" s="3"/>
      <c r="V520" s="4"/>
      <c r="W520" s="3"/>
      <c r="X520" s="4"/>
      <c r="Y520" s="3"/>
      <c r="Z520" s="4"/>
      <c r="AA520" s="3"/>
      <c r="AB520" s="4"/>
      <c r="AC520" s="3"/>
      <c r="AD520" s="4"/>
      <c r="AE520" s="3"/>
      <c r="AF520" s="4"/>
      <c r="AG520" s="3"/>
      <c r="AH520" s="4"/>
      <c r="AI520" s="3"/>
      <c r="AJ520" s="4"/>
    </row>
    <row r="521">
      <c r="A521" s="3"/>
      <c r="B521" s="4"/>
      <c r="C521" s="3"/>
      <c r="D521" s="4"/>
      <c r="E521" s="3"/>
      <c r="F521" s="4"/>
      <c r="G521" s="3"/>
      <c r="H521" s="4"/>
      <c r="I521" s="3"/>
      <c r="J521" s="4"/>
      <c r="K521" s="3"/>
      <c r="L521" s="4"/>
      <c r="M521" s="3"/>
      <c r="N521" s="4"/>
      <c r="O521" s="3"/>
      <c r="P521" s="4"/>
      <c r="Q521" s="3"/>
      <c r="R521" s="4"/>
      <c r="S521" s="3"/>
      <c r="T521" s="4"/>
      <c r="U521" s="3"/>
      <c r="V521" s="4"/>
      <c r="W521" s="3"/>
      <c r="X521" s="4"/>
      <c r="Y521" s="3"/>
      <c r="Z521" s="4"/>
      <c r="AA521" s="3"/>
      <c r="AB521" s="4"/>
      <c r="AC521" s="3"/>
      <c r="AD521" s="4"/>
      <c r="AE521" s="3"/>
      <c r="AF521" s="4"/>
      <c r="AG521" s="3"/>
      <c r="AH521" s="4"/>
      <c r="AI521" s="3"/>
      <c r="AJ521" s="4"/>
    </row>
    <row r="522">
      <c r="A522" s="3"/>
      <c r="B522" s="4"/>
      <c r="C522" s="3"/>
      <c r="D522" s="4"/>
      <c r="E522" s="3"/>
      <c r="F522" s="4"/>
      <c r="G522" s="3"/>
      <c r="H522" s="4"/>
      <c r="I522" s="3"/>
      <c r="J522" s="4"/>
      <c r="K522" s="3"/>
      <c r="L522" s="4"/>
      <c r="M522" s="3"/>
      <c r="N522" s="4"/>
      <c r="O522" s="3"/>
      <c r="P522" s="4"/>
      <c r="Q522" s="3"/>
      <c r="R522" s="4"/>
      <c r="S522" s="3"/>
      <c r="T522" s="4"/>
      <c r="U522" s="3"/>
      <c r="V522" s="4"/>
      <c r="W522" s="3"/>
      <c r="X522" s="4"/>
      <c r="Y522" s="3"/>
      <c r="Z522" s="4"/>
      <c r="AA522" s="3"/>
      <c r="AB522" s="4"/>
      <c r="AC522" s="3"/>
      <c r="AD522" s="4"/>
      <c r="AE522" s="3"/>
      <c r="AF522" s="4"/>
      <c r="AG522" s="3"/>
      <c r="AH522" s="4"/>
      <c r="AI522" s="3"/>
      <c r="AJ522" s="4"/>
    </row>
    <row r="523">
      <c r="A523" s="3"/>
      <c r="B523" s="4"/>
      <c r="C523" s="3"/>
      <c r="D523" s="4"/>
      <c r="E523" s="3"/>
      <c r="F523" s="4"/>
      <c r="G523" s="3"/>
      <c r="H523" s="4"/>
      <c r="I523" s="3"/>
      <c r="J523" s="4"/>
      <c r="K523" s="3"/>
      <c r="L523" s="4"/>
      <c r="M523" s="3"/>
      <c r="N523" s="4"/>
      <c r="O523" s="3"/>
      <c r="P523" s="4"/>
      <c r="Q523" s="3"/>
      <c r="R523" s="4"/>
      <c r="S523" s="3"/>
      <c r="T523" s="4"/>
      <c r="U523" s="3"/>
      <c r="V523" s="4"/>
      <c r="W523" s="3"/>
      <c r="X523" s="4"/>
      <c r="Y523" s="3"/>
      <c r="Z523" s="4"/>
      <c r="AA523" s="3"/>
      <c r="AB523" s="4"/>
      <c r="AC523" s="3"/>
      <c r="AD523" s="4"/>
      <c r="AE523" s="3"/>
      <c r="AF523" s="4"/>
      <c r="AG523" s="3"/>
      <c r="AH523" s="4"/>
      <c r="AI523" s="3"/>
      <c r="AJ523" s="4"/>
    </row>
    <row r="524">
      <c r="A524" s="3"/>
      <c r="B524" s="4"/>
      <c r="C524" s="3"/>
      <c r="D524" s="4"/>
      <c r="E524" s="3"/>
      <c r="F524" s="4"/>
      <c r="G524" s="3"/>
      <c r="H524" s="4"/>
      <c r="I524" s="3"/>
      <c r="J524" s="4"/>
      <c r="K524" s="3"/>
      <c r="L524" s="4"/>
      <c r="M524" s="3"/>
      <c r="N524" s="4"/>
      <c r="O524" s="3"/>
      <c r="P524" s="4"/>
      <c r="Q524" s="3"/>
      <c r="R524" s="4"/>
      <c r="S524" s="3"/>
      <c r="T524" s="4"/>
      <c r="U524" s="3"/>
      <c r="V524" s="4"/>
      <c r="W524" s="3"/>
      <c r="X524" s="4"/>
      <c r="Y524" s="3"/>
      <c r="Z524" s="4"/>
      <c r="AA524" s="3"/>
      <c r="AB524" s="4"/>
      <c r="AC524" s="3"/>
      <c r="AD524" s="4"/>
      <c r="AE524" s="3"/>
      <c r="AF524" s="4"/>
      <c r="AG524" s="3"/>
      <c r="AH524" s="4"/>
      <c r="AI524" s="3"/>
      <c r="AJ524" s="4"/>
    </row>
    <row r="525">
      <c r="A525" s="3"/>
      <c r="B525" s="4"/>
      <c r="C525" s="3"/>
      <c r="D525" s="4"/>
      <c r="E525" s="3"/>
      <c r="F525" s="4"/>
      <c r="G525" s="3"/>
      <c r="H525" s="4"/>
      <c r="I525" s="3"/>
      <c r="J525" s="4"/>
      <c r="K525" s="3"/>
      <c r="L525" s="4"/>
      <c r="M525" s="3"/>
      <c r="N525" s="4"/>
      <c r="O525" s="3"/>
      <c r="P525" s="4"/>
      <c r="Q525" s="3"/>
      <c r="R525" s="4"/>
      <c r="S525" s="3"/>
      <c r="T525" s="4"/>
      <c r="U525" s="3"/>
      <c r="V525" s="4"/>
      <c r="W525" s="3"/>
      <c r="X525" s="4"/>
      <c r="Y525" s="3"/>
      <c r="Z525" s="4"/>
      <c r="AA525" s="3"/>
      <c r="AB525" s="4"/>
      <c r="AC525" s="3"/>
      <c r="AD525" s="4"/>
      <c r="AE525" s="3"/>
      <c r="AF525" s="4"/>
      <c r="AG525" s="3"/>
      <c r="AH525" s="4"/>
      <c r="AI525" s="3"/>
      <c r="AJ525" s="4"/>
    </row>
    <row r="526">
      <c r="A526" s="3"/>
      <c r="B526" s="4"/>
      <c r="C526" s="3"/>
      <c r="D526" s="4"/>
      <c r="E526" s="3"/>
      <c r="F526" s="4"/>
      <c r="G526" s="3"/>
      <c r="H526" s="4"/>
      <c r="I526" s="3"/>
      <c r="J526" s="4"/>
      <c r="K526" s="3"/>
      <c r="L526" s="4"/>
      <c r="M526" s="3"/>
      <c r="N526" s="4"/>
      <c r="O526" s="3"/>
      <c r="P526" s="4"/>
      <c r="Q526" s="3"/>
      <c r="R526" s="4"/>
      <c r="S526" s="3"/>
      <c r="T526" s="4"/>
      <c r="U526" s="3"/>
      <c r="V526" s="4"/>
      <c r="W526" s="3"/>
      <c r="X526" s="4"/>
      <c r="Y526" s="3"/>
      <c r="Z526" s="4"/>
      <c r="AA526" s="3"/>
      <c r="AB526" s="4"/>
      <c r="AC526" s="3"/>
      <c r="AD526" s="4"/>
      <c r="AE526" s="3"/>
      <c r="AF526" s="4"/>
      <c r="AG526" s="3"/>
      <c r="AH526" s="4"/>
      <c r="AI526" s="3"/>
      <c r="AJ526" s="4"/>
    </row>
    <row r="527">
      <c r="A527" s="3"/>
      <c r="B527" s="4"/>
      <c r="C527" s="3"/>
      <c r="D527" s="4"/>
      <c r="E527" s="3"/>
      <c r="F527" s="4"/>
      <c r="G527" s="3"/>
      <c r="H527" s="4"/>
      <c r="I527" s="3"/>
      <c r="J527" s="4"/>
      <c r="K527" s="3"/>
      <c r="L527" s="4"/>
      <c r="M527" s="3"/>
      <c r="N527" s="4"/>
      <c r="O527" s="3"/>
      <c r="P527" s="4"/>
      <c r="Q527" s="3"/>
      <c r="R527" s="4"/>
      <c r="S527" s="3"/>
      <c r="T527" s="4"/>
      <c r="U527" s="3"/>
      <c r="V527" s="4"/>
      <c r="W527" s="3"/>
      <c r="X527" s="4"/>
      <c r="Y527" s="3"/>
      <c r="Z527" s="4"/>
      <c r="AA527" s="3"/>
      <c r="AB527" s="4"/>
      <c r="AC527" s="3"/>
      <c r="AD527" s="4"/>
      <c r="AE527" s="3"/>
      <c r="AF527" s="4"/>
      <c r="AG527" s="3"/>
      <c r="AH527" s="4"/>
      <c r="AI527" s="3"/>
      <c r="AJ527" s="4"/>
    </row>
    <row r="528">
      <c r="A528" s="3"/>
      <c r="B528" s="4"/>
      <c r="C528" s="3"/>
      <c r="D528" s="4"/>
      <c r="E528" s="3"/>
      <c r="F528" s="4"/>
      <c r="G528" s="3"/>
      <c r="H528" s="4"/>
      <c r="I528" s="3"/>
      <c r="J528" s="4"/>
      <c r="K528" s="3"/>
      <c r="L528" s="4"/>
      <c r="M528" s="3"/>
      <c r="N528" s="4"/>
      <c r="O528" s="3"/>
      <c r="P528" s="4"/>
      <c r="Q528" s="3"/>
      <c r="R528" s="4"/>
      <c r="S528" s="3"/>
      <c r="T528" s="4"/>
      <c r="U528" s="3"/>
      <c r="V528" s="4"/>
      <c r="W528" s="3"/>
      <c r="X528" s="4"/>
      <c r="Y528" s="3"/>
      <c r="Z528" s="4"/>
      <c r="AA528" s="3"/>
      <c r="AB528" s="4"/>
      <c r="AC528" s="3"/>
      <c r="AD528" s="4"/>
      <c r="AE528" s="3"/>
      <c r="AF528" s="4"/>
      <c r="AG528" s="3"/>
      <c r="AH528" s="4"/>
      <c r="AI528" s="3"/>
      <c r="AJ528" s="4"/>
    </row>
    <row r="529">
      <c r="A529" s="3"/>
      <c r="B529" s="4"/>
      <c r="C529" s="3"/>
      <c r="D529" s="4"/>
      <c r="E529" s="3"/>
      <c r="F529" s="4"/>
      <c r="G529" s="3"/>
      <c r="H529" s="4"/>
      <c r="I529" s="3"/>
      <c r="J529" s="4"/>
      <c r="K529" s="3"/>
      <c r="L529" s="4"/>
      <c r="M529" s="3"/>
      <c r="N529" s="4"/>
      <c r="O529" s="3"/>
      <c r="P529" s="4"/>
      <c r="Q529" s="3"/>
      <c r="R529" s="4"/>
      <c r="S529" s="3"/>
      <c r="T529" s="4"/>
      <c r="U529" s="3"/>
      <c r="V529" s="4"/>
      <c r="W529" s="3"/>
      <c r="X529" s="4"/>
      <c r="Y529" s="3"/>
      <c r="Z529" s="4"/>
      <c r="AA529" s="3"/>
      <c r="AB529" s="4"/>
      <c r="AC529" s="3"/>
      <c r="AD529" s="4"/>
      <c r="AE529" s="3"/>
      <c r="AF529" s="4"/>
      <c r="AG529" s="3"/>
      <c r="AH529" s="4"/>
      <c r="AI529" s="3"/>
      <c r="AJ529" s="4"/>
    </row>
    <row r="530">
      <c r="A530" s="3"/>
      <c r="B530" s="4"/>
      <c r="C530" s="3"/>
      <c r="D530" s="4"/>
      <c r="E530" s="3"/>
      <c r="F530" s="4"/>
      <c r="G530" s="3"/>
      <c r="H530" s="4"/>
      <c r="I530" s="3"/>
      <c r="J530" s="4"/>
      <c r="K530" s="3"/>
      <c r="L530" s="4"/>
      <c r="M530" s="3"/>
      <c r="N530" s="4"/>
      <c r="O530" s="3"/>
      <c r="P530" s="4"/>
      <c r="Q530" s="3"/>
      <c r="R530" s="4"/>
      <c r="S530" s="3"/>
      <c r="T530" s="4"/>
      <c r="U530" s="3"/>
      <c r="V530" s="4"/>
      <c r="W530" s="3"/>
      <c r="X530" s="4"/>
      <c r="Y530" s="3"/>
      <c r="Z530" s="4"/>
      <c r="AA530" s="3"/>
      <c r="AB530" s="4"/>
      <c r="AC530" s="3"/>
      <c r="AD530" s="4"/>
      <c r="AE530" s="3"/>
      <c r="AF530" s="4"/>
      <c r="AG530" s="3"/>
      <c r="AH530" s="4"/>
      <c r="AI530" s="3"/>
      <c r="AJ530" s="4"/>
    </row>
    <row r="531">
      <c r="A531" s="3"/>
      <c r="B531" s="4"/>
      <c r="C531" s="3"/>
      <c r="D531" s="4"/>
      <c r="E531" s="3"/>
      <c r="F531" s="4"/>
      <c r="G531" s="3"/>
      <c r="H531" s="4"/>
      <c r="I531" s="3"/>
      <c r="J531" s="4"/>
      <c r="K531" s="3"/>
      <c r="L531" s="4"/>
      <c r="M531" s="3"/>
      <c r="N531" s="4"/>
      <c r="O531" s="3"/>
      <c r="P531" s="4"/>
      <c r="Q531" s="3"/>
      <c r="R531" s="4"/>
      <c r="S531" s="3"/>
      <c r="T531" s="4"/>
      <c r="U531" s="3"/>
      <c r="V531" s="4"/>
      <c r="W531" s="3"/>
      <c r="X531" s="4"/>
      <c r="Y531" s="3"/>
      <c r="Z531" s="4"/>
      <c r="AA531" s="3"/>
      <c r="AB531" s="4"/>
      <c r="AC531" s="3"/>
      <c r="AD531" s="4"/>
      <c r="AE531" s="3"/>
      <c r="AF531" s="4"/>
      <c r="AG531" s="3"/>
      <c r="AH531" s="4"/>
      <c r="AI531" s="3"/>
      <c r="AJ531" s="4"/>
    </row>
    <row r="532">
      <c r="A532" s="3"/>
      <c r="B532" s="4"/>
      <c r="C532" s="3"/>
      <c r="D532" s="4"/>
      <c r="E532" s="3"/>
      <c r="F532" s="4"/>
      <c r="G532" s="3"/>
      <c r="H532" s="4"/>
      <c r="I532" s="3"/>
      <c r="J532" s="4"/>
      <c r="K532" s="3"/>
      <c r="L532" s="4"/>
      <c r="M532" s="3"/>
      <c r="N532" s="4"/>
      <c r="O532" s="3"/>
      <c r="P532" s="4"/>
      <c r="Q532" s="3"/>
      <c r="R532" s="4"/>
      <c r="S532" s="3"/>
      <c r="T532" s="4"/>
      <c r="U532" s="3"/>
      <c r="V532" s="4"/>
      <c r="W532" s="3"/>
      <c r="X532" s="4"/>
      <c r="Y532" s="3"/>
      <c r="Z532" s="4"/>
      <c r="AA532" s="3"/>
      <c r="AB532" s="4"/>
      <c r="AC532" s="3"/>
      <c r="AD532" s="4"/>
      <c r="AE532" s="3"/>
      <c r="AF532" s="4"/>
      <c r="AG532" s="3"/>
      <c r="AH532" s="4"/>
      <c r="AI532" s="3"/>
      <c r="AJ532" s="4"/>
    </row>
    <row r="533">
      <c r="A533" s="3"/>
      <c r="B533" s="4"/>
      <c r="C533" s="3"/>
      <c r="D533" s="4"/>
      <c r="E533" s="3"/>
      <c r="F533" s="4"/>
      <c r="G533" s="3"/>
      <c r="H533" s="4"/>
      <c r="I533" s="3"/>
      <c r="J533" s="4"/>
      <c r="K533" s="3"/>
      <c r="L533" s="4"/>
      <c r="M533" s="3"/>
      <c r="N533" s="4"/>
      <c r="O533" s="3"/>
      <c r="P533" s="4"/>
      <c r="Q533" s="3"/>
      <c r="R533" s="4"/>
      <c r="S533" s="3"/>
      <c r="T533" s="4"/>
      <c r="U533" s="3"/>
      <c r="V533" s="4"/>
      <c r="W533" s="3"/>
      <c r="X533" s="4"/>
      <c r="Y533" s="3"/>
      <c r="Z533" s="4"/>
      <c r="AA533" s="3"/>
      <c r="AB533" s="4"/>
      <c r="AC533" s="3"/>
      <c r="AD533" s="4"/>
      <c r="AE533" s="3"/>
      <c r="AF533" s="4"/>
      <c r="AG533" s="3"/>
      <c r="AH533" s="4"/>
      <c r="AI533" s="3"/>
      <c r="AJ533" s="4"/>
    </row>
    <row r="534">
      <c r="A534" s="3"/>
      <c r="B534" s="4"/>
      <c r="C534" s="3"/>
      <c r="D534" s="4"/>
      <c r="E534" s="3"/>
      <c r="F534" s="4"/>
      <c r="G534" s="3"/>
      <c r="H534" s="4"/>
      <c r="I534" s="3"/>
      <c r="J534" s="4"/>
      <c r="K534" s="3"/>
      <c r="L534" s="4"/>
      <c r="M534" s="3"/>
      <c r="N534" s="4"/>
      <c r="O534" s="3"/>
      <c r="P534" s="4"/>
      <c r="Q534" s="3"/>
      <c r="R534" s="4"/>
      <c r="S534" s="3"/>
      <c r="T534" s="4"/>
      <c r="U534" s="3"/>
      <c r="V534" s="4"/>
      <c r="W534" s="3"/>
      <c r="X534" s="4"/>
      <c r="Y534" s="3"/>
      <c r="Z534" s="4"/>
      <c r="AA534" s="3"/>
      <c r="AB534" s="4"/>
      <c r="AC534" s="3"/>
      <c r="AD534" s="4"/>
      <c r="AE534" s="3"/>
      <c r="AF534" s="4"/>
      <c r="AG534" s="3"/>
      <c r="AH534" s="4"/>
      <c r="AI534" s="3"/>
      <c r="AJ534" s="4"/>
    </row>
    <row r="535">
      <c r="A535" s="3"/>
      <c r="B535" s="4"/>
      <c r="C535" s="3"/>
      <c r="D535" s="4"/>
      <c r="E535" s="3"/>
      <c r="F535" s="4"/>
      <c r="G535" s="3"/>
      <c r="H535" s="4"/>
      <c r="I535" s="3"/>
      <c r="J535" s="4"/>
      <c r="K535" s="3"/>
      <c r="L535" s="4"/>
      <c r="M535" s="3"/>
      <c r="N535" s="4"/>
      <c r="O535" s="3"/>
      <c r="P535" s="4"/>
      <c r="Q535" s="3"/>
      <c r="R535" s="4"/>
      <c r="S535" s="3"/>
      <c r="T535" s="4"/>
      <c r="U535" s="3"/>
      <c r="V535" s="4"/>
      <c r="W535" s="3"/>
      <c r="X535" s="4"/>
      <c r="Y535" s="3"/>
      <c r="Z535" s="4"/>
      <c r="AA535" s="3"/>
      <c r="AB535" s="4"/>
      <c r="AC535" s="3"/>
      <c r="AD535" s="4"/>
      <c r="AE535" s="3"/>
      <c r="AF535" s="4"/>
      <c r="AG535" s="3"/>
      <c r="AH535" s="4"/>
      <c r="AI535" s="3"/>
      <c r="AJ535" s="4"/>
    </row>
    <row r="536">
      <c r="A536" s="3"/>
      <c r="B536" s="4"/>
      <c r="C536" s="3"/>
      <c r="D536" s="4"/>
      <c r="E536" s="3"/>
      <c r="F536" s="4"/>
      <c r="G536" s="3"/>
      <c r="H536" s="4"/>
      <c r="I536" s="3"/>
      <c r="J536" s="4"/>
      <c r="K536" s="3"/>
      <c r="L536" s="4"/>
      <c r="M536" s="3"/>
      <c r="N536" s="4"/>
      <c r="O536" s="3"/>
      <c r="P536" s="4"/>
      <c r="Q536" s="3"/>
      <c r="R536" s="4"/>
      <c r="S536" s="3"/>
      <c r="T536" s="4"/>
      <c r="U536" s="3"/>
      <c r="V536" s="4"/>
      <c r="W536" s="3"/>
      <c r="X536" s="4"/>
      <c r="Y536" s="3"/>
      <c r="Z536" s="4"/>
      <c r="AA536" s="3"/>
      <c r="AB536" s="4"/>
      <c r="AC536" s="3"/>
      <c r="AD536" s="4"/>
      <c r="AE536" s="3"/>
      <c r="AF536" s="4"/>
      <c r="AG536" s="3"/>
      <c r="AH536" s="4"/>
      <c r="AI536" s="3"/>
      <c r="AJ536" s="4"/>
    </row>
    <row r="537">
      <c r="A537" s="3"/>
      <c r="B537" s="4"/>
      <c r="C537" s="3"/>
      <c r="D537" s="4"/>
      <c r="E537" s="3"/>
      <c r="F537" s="4"/>
      <c r="G537" s="3"/>
      <c r="H537" s="4"/>
      <c r="I537" s="3"/>
      <c r="J537" s="4"/>
      <c r="K537" s="3"/>
      <c r="L537" s="4"/>
      <c r="M537" s="3"/>
      <c r="N537" s="4"/>
      <c r="O537" s="3"/>
      <c r="P537" s="4"/>
      <c r="Q537" s="3"/>
      <c r="R537" s="4"/>
      <c r="S537" s="3"/>
      <c r="T537" s="4"/>
      <c r="U537" s="3"/>
      <c r="V537" s="4"/>
      <c r="W537" s="3"/>
      <c r="X537" s="4"/>
      <c r="Y537" s="3"/>
      <c r="Z537" s="4"/>
      <c r="AA537" s="3"/>
      <c r="AB537" s="4"/>
      <c r="AC537" s="3"/>
      <c r="AD537" s="4"/>
      <c r="AE537" s="3"/>
      <c r="AF537" s="4"/>
      <c r="AG537" s="3"/>
      <c r="AH537" s="4"/>
      <c r="AI537" s="3"/>
      <c r="AJ537" s="4"/>
    </row>
    <row r="538">
      <c r="A538" s="3"/>
      <c r="B538" s="4"/>
      <c r="C538" s="3"/>
      <c r="D538" s="4"/>
      <c r="E538" s="3"/>
      <c r="F538" s="4"/>
      <c r="G538" s="3"/>
      <c r="H538" s="4"/>
      <c r="I538" s="3"/>
      <c r="J538" s="4"/>
      <c r="K538" s="3"/>
      <c r="L538" s="4"/>
      <c r="M538" s="3"/>
      <c r="N538" s="4"/>
      <c r="O538" s="3"/>
      <c r="P538" s="4"/>
      <c r="Q538" s="3"/>
      <c r="R538" s="4"/>
      <c r="S538" s="3"/>
      <c r="T538" s="4"/>
      <c r="U538" s="3"/>
      <c r="V538" s="4"/>
      <c r="W538" s="3"/>
      <c r="X538" s="4"/>
      <c r="Y538" s="3"/>
      <c r="Z538" s="4"/>
      <c r="AA538" s="3"/>
      <c r="AB538" s="4"/>
      <c r="AC538" s="3"/>
      <c r="AD538" s="4"/>
      <c r="AE538" s="3"/>
      <c r="AF538" s="4"/>
      <c r="AG538" s="3"/>
      <c r="AH538" s="4"/>
      <c r="AI538" s="3"/>
      <c r="AJ538" s="4"/>
    </row>
    <row r="539">
      <c r="A539" s="3"/>
      <c r="B539" s="4"/>
      <c r="C539" s="3"/>
      <c r="D539" s="4"/>
      <c r="E539" s="3"/>
      <c r="F539" s="4"/>
      <c r="G539" s="3"/>
      <c r="H539" s="4"/>
      <c r="I539" s="3"/>
      <c r="J539" s="4"/>
      <c r="K539" s="3"/>
      <c r="L539" s="4"/>
      <c r="M539" s="3"/>
      <c r="N539" s="4"/>
      <c r="O539" s="3"/>
      <c r="P539" s="4"/>
      <c r="Q539" s="3"/>
      <c r="R539" s="4"/>
      <c r="S539" s="3"/>
      <c r="T539" s="4"/>
      <c r="U539" s="3"/>
      <c r="V539" s="4"/>
      <c r="W539" s="3"/>
      <c r="X539" s="4"/>
      <c r="Y539" s="3"/>
      <c r="Z539" s="4"/>
      <c r="AA539" s="3"/>
      <c r="AB539" s="4"/>
      <c r="AC539" s="3"/>
      <c r="AD539" s="4"/>
      <c r="AE539" s="3"/>
      <c r="AF539" s="4"/>
      <c r="AG539" s="3"/>
      <c r="AH539" s="4"/>
      <c r="AI539" s="3"/>
      <c r="AJ539" s="4"/>
    </row>
    <row r="540">
      <c r="A540" s="3"/>
      <c r="B540" s="4"/>
      <c r="C540" s="3"/>
      <c r="D540" s="4"/>
      <c r="E540" s="3"/>
      <c r="F540" s="4"/>
      <c r="G540" s="3"/>
      <c r="H540" s="4"/>
      <c r="I540" s="3"/>
      <c r="J540" s="4"/>
      <c r="K540" s="3"/>
      <c r="L540" s="4"/>
      <c r="M540" s="3"/>
      <c r="N540" s="4"/>
      <c r="O540" s="3"/>
      <c r="P540" s="4"/>
      <c r="Q540" s="3"/>
      <c r="R540" s="4"/>
      <c r="S540" s="3"/>
      <c r="T540" s="4"/>
      <c r="U540" s="3"/>
      <c r="V540" s="4"/>
      <c r="W540" s="3"/>
      <c r="X540" s="4"/>
      <c r="Y540" s="3"/>
      <c r="Z540" s="4"/>
      <c r="AA540" s="3"/>
      <c r="AB540" s="4"/>
      <c r="AC540" s="3"/>
      <c r="AD540" s="4"/>
      <c r="AE540" s="3"/>
      <c r="AF540" s="4"/>
      <c r="AG540" s="3"/>
      <c r="AH540" s="4"/>
      <c r="AI540" s="3"/>
      <c r="AJ540" s="4"/>
    </row>
    <row r="541">
      <c r="A541" s="3"/>
      <c r="B541" s="4"/>
      <c r="C541" s="3"/>
      <c r="D541" s="4"/>
      <c r="E541" s="3"/>
      <c r="F541" s="4"/>
      <c r="G541" s="3"/>
      <c r="H541" s="4"/>
      <c r="I541" s="3"/>
      <c r="J541" s="4"/>
      <c r="K541" s="3"/>
      <c r="L541" s="4"/>
      <c r="M541" s="3"/>
      <c r="N541" s="4"/>
      <c r="O541" s="3"/>
      <c r="P541" s="4"/>
      <c r="Q541" s="3"/>
      <c r="R541" s="4"/>
      <c r="S541" s="3"/>
      <c r="T541" s="4"/>
      <c r="U541" s="3"/>
      <c r="V541" s="4"/>
      <c r="W541" s="3"/>
      <c r="X541" s="4"/>
      <c r="Y541" s="3"/>
      <c r="Z541" s="4"/>
      <c r="AA541" s="3"/>
      <c r="AB541" s="4"/>
      <c r="AC541" s="3"/>
      <c r="AD541" s="4"/>
      <c r="AE541" s="3"/>
      <c r="AF541" s="4"/>
      <c r="AG541" s="3"/>
      <c r="AH541" s="4"/>
      <c r="AI541" s="3"/>
      <c r="AJ541" s="4"/>
    </row>
    <row r="542">
      <c r="A542" s="3"/>
      <c r="B542" s="4"/>
      <c r="C542" s="3"/>
      <c r="D542" s="4"/>
      <c r="E542" s="3"/>
      <c r="F542" s="4"/>
      <c r="G542" s="3"/>
      <c r="H542" s="4"/>
      <c r="I542" s="3"/>
      <c r="J542" s="4"/>
      <c r="K542" s="3"/>
      <c r="L542" s="4"/>
      <c r="M542" s="3"/>
      <c r="N542" s="4"/>
      <c r="O542" s="3"/>
      <c r="P542" s="4"/>
      <c r="Q542" s="3"/>
      <c r="R542" s="4"/>
      <c r="S542" s="3"/>
      <c r="T542" s="4"/>
      <c r="U542" s="3"/>
      <c r="V542" s="4"/>
      <c r="W542" s="3"/>
      <c r="X542" s="4"/>
      <c r="Y542" s="3"/>
      <c r="Z542" s="4"/>
      <c r="AA542" s="3"/>
      <c r="AB542" s="4"/>
      <c r="AC542" s="3"/>
      <c r="AD542" s="4"/>
      <c r="AE542" s="3"/>
      <c r="AF542" s="4"/>
      <c r="AG542" s="3"/>
      <c r="AH542" s="4"/>
      <c r="AI542" s="3"/>
      <c r="AJ542" s="4"/>
    </row>
    <row r="543">
      <c r="A543" s="3"/>
      <c r="B543" s="4"/>
      <c r="C543" s="3"/>
      <c r="D543" s="4"/>
      <c r="E543" s="3"/>
      <c r="F543" s="4"/>
      <c r="G543" s="3"/>
      <c r="H543" s="4"/>
      <c r="I543" s="3"/>
      <c r="J543" s="4"/>
      <c r="K543" s="3"/>
      <c r="L543" s="4"/>
      <c r="M543" s="3"/>
      <c r="N543" s="4"/>
      <c r="O543" s="3"/>
      <c r="P543" s="4"/>
      <c r="Q543" s="3"/>
      <c r="R543" s="4"/>
      <c r="S543" s="3"/>
      <c r="T543" s="4"/>
      <c r="U543" s="3"/>
      <c r="V543" s="4"/>
      <c r="W543" s="3"/>
      <c r="X543" s="4"/>
      <c r="Y543" s="3"/>
      <c r="Z543" s="4"/>
      <c r="AA543" s="3"/>
      <c r="AB543" s="4"/>
      <c r="AC543" s="3"/>
      <c r="AD543" s="4"/>
      <c r="AE543" s="3"/>
      <c r="AF543" s="4"/>
      <c r="AG543" s="3"/>
      <c r="AH543" s="4"/>
      <c r="AI543" s="3"/>
      <c r="AJ543" s="4"/>
    </row>
    <row r="544">
      <c r="A544" s="3"/>
      <c r="B544" s="4"/>
      <c r="C544" s="3"/>
      <c r="D544" s="4"/>
      <c r="E544" s="3"/>
      <c r="F544" s="4"/>
      <c r="G544" s="3"/>
      <c r="H544" s="4"/>
      <c r="I544" s="3"/>
      <c r="J544" s="4"/>
      <c r="K544" s="3"/>
      <c r="L544" s="4"/>
      <c r="M544" s="3"/>
      <c r="N544" s="4"/>
      <c r="O544" s="3"/>
      <c r="P544" s="4"/>
      <c r="Q544" s="3"/>
      <c r="R544" s="4"/>
      <c r="S544" s="3"/>
      <c r="T544" s="4"/>
      <c r="U544" s="3"/>
      <c r="V544" s="4"/>
      <c r="W544" s="3"/>
      <c r="X544" s="4"/>
      <c r="Y544" s="3"/>
      <c r="Z544" s="4"/>
      <c r="AA544" s="3"/>
      <c r="AB544" s="4"/>
      <c r="AC544" s="3"/>
      <c r="AD544" s="4"/>
      <c r="AE544" s="3"/>
      <c r="AF544" s="4"/>
      <c r="AG544" s="3"/>
      <c r="AH544" s="4"/>
      <c r="AI544" s="3"/>
      <c r="AJ544" s="4"/>
    </row>
    <row r="545">
      <c r="A545" s="3"/>
      <c r="B545" s="4"/>
      <c r="C545" s="3"/>
      <c r="D545" s="4"/>
      <c r="E545" s="3"/>
      <c r="F545" s="4"/>
      <c r="G545" s="3"/>
      <c r="H545" s="4"/>
      <c r="I545" s="3"/>
      <c r="J545" s="4"/>
      <c r="K545" s="3"/>
      <c r="L545" s="4"/>
      <c r="M545" s="3"/>
      <c r="N545" s="4"/>
      <c r="O545" s="3"/>
      <c r="P545" s="4"/>
      <c r="Q545" s="3"/>
      <c r="R545" s="4"/>
      <c r="S545" s="3"/>
      <c r="T545" s="4"/>
      <c r="U545" s="3"/>
      <c r="V545" s="4"/>
      <c r="W545" s="3"/>
      <c r="X545" s="4"/>
      <c r="Y545" s="3"/>
      <c r="Z545" s="4"/>
      <c r="AA545" s="3"/>
      <c r="AB545" s="4"/>
      <c r="AC545" s="3"/>
      <c r="AD545" s="4"/>
      <c r="AE545" s="3"/>
      <c r="AF545" s="4"/>
      <c r="AG545" s="3"/>
      <c r="AH545" s="4"/>
      <c r="AI545" s="3"/>
      <c r="AJ545" s="4"/>
    </row>
    <row r="546">
      <c r="A546" s="3"/>
      <c r="B546" s="4"/>
      <c r="C546" s="3"/>
      <c r="D546" s="4"/>
      <c r="E546" s="3"/>
      <c r="F546" s="4"/>
      <c r="G546" s="3"/>
      <c r="H546" s="4"/>
      <c r="I546" s="3"/>
      <c r="J546" s="4"/>
      <c r="K546" s="3"/>
      <c r="L546" s="4"/>
      <c r="M546" s="3"/>
      <c r="N546" s="4"/>
      <c r="O546" s="3"/>
      <c r="P546" s="4"/>
      <c r="Q546" s="3"/>
      <c r="R546" s="4"/>
      <c r="S546" s="3"/>
      <c r="T546" s="4"/>
      <c r="U546" s="3"/>
      <c r="V546" s="4"/>
      <c r="W546" s="3"/>
      <c r="X546" s="4"/>
      <c r="Y546" s="3"/>
      <c r="Z546" s="4"/>
      <c r="AA546" s="3"/>
      <c r="AB546" s="4"/>
      <c r="AC546" s="3"/>
      <c r="AD546" s="4"/>
      <c r="AE546" s="3"/>
      <c r="AF546" s="4"/>
      <c r="AG546" s="3"/>
      <c r="AH546" s="4"/>
      <c r="AI546" s="3"/>
      <c r="AJ546" s="4"/>
    </row>
    <row r="547">
      <c r="A547" s="3"/>
      <c r="B547" s="4"/>
      <c r="C547" s="3"/>
      <c r="D547" s="4"/>
      <c r="E547" s="3"/>
      <c r="F547" s="4"/>
      <c r="G547" s="3"/>
      <c r="H547" s="4"/>
      <c r="I547" s="3"/>
      <c r="J547" s="4"/>
      <c r="K547" s="3"/>
      <c r="L547" s="4"/>
      <c r="M547" s="3"/>
      <c r="N547" s="4"/>
      <c r="O547" s="3"/>
      <c r="P547" s="4"/>
      <c r="Q547" s="3"/>
      <c r="R547" s="4"/>
      <c r="S547" s="3"/>
      <c r="T547" s="4"/>
      <c r="U547" s="3"/>
      <c r="V547" s="4"/>
      <c r="W547" s="3"/>
      <c r="X547" s="4"/>
      <c r="Y547" s="3"/>
      <c r="Z547" s="4"/>
      <c r="AA547" s="3"/>
      <c r="AB547" s="4"/>
      <c r="AC547" s="3"/>
      <c r="AD547" s="4"/>
      <c r="AE547" s="3"/>
      <c r="AF547" s="4"/>
      <c r="AG547" s="3"/>
      <c r="AH547" s="4"/>
      <c r="AI547" s="3"/>
      <c r="AJ547" s="4"/>
    </row>
    <row r="548">
      <c r="A548" s="3"/>
      <c r="B548" s="4"/>
      <c r="C548" s="3"/>
      <c r="D548" s="4"/>
      <c r="E548" s="3"/>
      <c r="F548" s="4"/>
      <c r="G548" s="3"/>
      <c r="H548" s="4"/>
      <c r="I548" s="3"/>
      <c r="J548" s="4"/>
      <c r="K548" s="3"/>
      <c r="L548" s="4"/>
      <c r="M548" s="3"/>
      <c r="N548" s="4"/>
      <c r="O548" s="3"/>
      <c r="P548" s="4"/>
      <c r="Q548" s="3"/>
      <c r="R548" s="4"/>
      <c r="S548" s="3"/>
      <c r="T548" s="4"/>
      <c r="U548" s="3"/>
      <c r="V548" s="4"/>
      <c r="W548" s="3"/>
      <c r="X548" s="4"/>
      <c r="Y548" s="3"/>
      <c r="Z548" s="4"/>
      <c r="AA548" s="3"/>
      <c r="AB548" s="4"/>
      <c r="AC548" s="3"/>
      <c r="AD548" s="4"/>
      <c r="AE548" s="3"/>
      <c r="AF548" s="4"/>
      <c r="AG548" s="3"/>
      <c r="AH548" s="4"/>
      <c r="AI548" s="3"/>
      <c r="AJ548" s="4"/>
    </row>
    <row r="549">
      <c r="A549" s="3"/>
      <c r="B549" s="4"/>
      <c r="C549" s="3"/>
      <c r="D549" s="4"/>
      <c r="E549" s="3"/>
      <c r="F549" s="4"/>
      <c r="G549" s="3"/>
      <c r="H549" s="4"/>
      <c r="I549" s="3"/>
      <c r="J549" s="4"/>
      <c r="K549" s="3"/>
      <c r="L549" s="4"/>
      <c r="M549" s="3"/>
      <c r="N549" s="4"/>
      <c r="O549" s="3"/>
      <c r="P549" s="4"/>
      <c r="Q549" s="3"/>
      <c r="R549" s="4"/>
      <c r="S549" s="3"/>
      <c r="T549" s="4"/>
      <c r="U549" s="3"/>
      <c r="V549" s="4"/>
      <c r="W549" s="3"/>
      <c r="X549" s="4"/>
      <c r="Y549" s="3"/>
      <c r="Z549" s="4"/>
      <c r="AA549" s="3"/>
      <c r="AB549" s="4"/>
      <c r="AC549" s="3"/>
      <c r="AD549" s="4"/>
      <c r="AE549" s="3"/>
      <c r="AF549" s="4"/>
      <c r="AG549" s="3"/>
      <c r="AH549" s="4"/>
      <c r="AI549" s="3"/>
      <c r="AJ549" s="4"/>
    </row>
    <row r="550">
      <c r="A550" s="3"/>
      <c r="B550" s="4"/>
      <c r="C550" s="3"/>
      <c r="D550" s="4"/>
      <c r="E550" s="3"/>
      <c r="F550" s="4"/>
      <c r="G550" s="3"/>
      <c r="H550" s="4"/>
      <c r="I550" s="3"/>
      <c r="J550" s="4"/>
      <c r="K550" s="3"/>
      <c r="L550" s="4"/>
      <c r="M550" s="3"/>
      <c r="N550" s="4"/>
      <c r="O550" s="3"/>
      <c r="P550" s="4"/>
      <c r="Q550" s="3"/>
      <c r="R550" s="4"/>
      <c r="S550" s="3"/>
      <c r="T550" s="4"/>
      <c r="U550" s="3"/>
      <c r="V550" s="4"/>
      <c r="W550" s="3"/>
      <c r="X550" s="4"/>
      <c r="Y550" s="3"/>
      <c r="Z550" s="4"/>
      <c r="AA550" s="3"/>
      <c r="AB550" s="4"/>
      <c r="AC550" s="3"/>
      <c r="AD550" s="4"/>
      <c r="AE550" s="3"/>
      <c r="AF550" s="4"/>
      <c r="AG550" s="3"/>
      <c r="AH550" s="4"/>
      <c r="AI550" s="3"/>
      <c r="AJ550" s="4"/>
    </row>
    <row r="551">
      <c r="A551" s="3"/>
      <c r="B551" s="4"/>
      <c r="C551" s="3"/>
      <c r="D551" s="4"/>
      <c r="E551" s="3"/>
      <c r="F551" s="4"/>
      <c r="G551" s="3"/>
      <c r="H551" s="4"/>
      <c r="I551" s="3"/>
      <c r="J551" s="4"/>
      <c r="K551" s="3"/>
      <c r="L551" s="4"/>
      <c r="M551" s="3"/>
      <c r="N551" s="4"/>
      <c r="O551" s="3"/>
      <c r="P551" s="4"/>
      <c r="Q551" s="3"/>
      <c r="R551" s="4"/>
      <c r="S551" s="3"/>
      <c r="T551" s="4"/>
      <c r="U551" s="3"/>
      <c r="V551" s="4"/>
      <c r="W551" s="3"/>
      <c r="X551" s="4"/>
      <c r="Y551" s="3"/>
      <c r="Z551" s="4"/>
      <c r="AA551" s="3"/>
      <c r="AB551" s="4"/>
      <c r="AC551" s="3"/>
      <c r="AD551" s="4"/>
      <c r="AE551" s="3"/>
      <c r="AF551" s="4"/>
      <c r="AG551" s="3"/>
      <c r="AH551" s="4"/>
      <c r="AI551" s="3"/>
      <c r="AJ551" s="4"/>
    </row>
    <row r="552">
      <c r="A552" s="3"/>
      <c r="B552" s="4"/>
      <c r="C552" s="3"/>
      <c r="D552" s="4"/>
      <c r="E552" s="3"/>
      <c r="F552" s="4"/>
      <c r="G552" s="3"/>
      <c r="H552" s="4"/>
      <c r="I552" s="3"/>
      <c r="J552" s="4"/>
      <c r="K552" s="3"/>
      <c r="L552" s="4"/>
      <c r="M552" s="3"/>
      <c r="N552" s="4"/>
      <c r="O552" s="3"/>
      <c r="P552" s="4"/>
      <c r="Q552" s="3"/>
      <c r="R552" s="4"/>
      <c r="S552" s="3"/>
      <c r="T552" s="4"/>
      <c r="U552" s="3"/>
      <c r="V552" s="4"/>
      <c r="W552" s="3"/>
      <c r="X552" s="4"/>
      <c r="Y552" s="3"/>
      <c r="Z552" s="4"/>
      <c r="AA552" s="3"/>
      <c r="AB552" s="4"/>
      <c r="AC552" s="3"/>
      <c r="AD552" s="4"/>
      <c r="AE552" s="3"/>
      <c r="AF552" s="4"/>
      <c r="AG552" s="3"/>
      <c r="AH552" s="4"/>
      <c r="AI552" s="3"/>
      <c r="AJ552" s="4"/>
    </row>
    <row r="553">
      <c r="A553" s="3"/>
      <c r="B553" s="4"/>
      <c r="C553" s="3"/>
      <c r="D553" s="4"/>
      <c r="E553" s="3"/>
      <c r="F553" s="4"/>
      <c r="G553" s="3"/>
      <c r="H553" s="4"/>
      <c r="I553" s="3"/>
      <c r="J553" s="4"/>
      <c r="K553" s="3"/>
      <c r="L553" s="4"/>
      <c r="M553" s="3"/>
      <c r="N553" s="4"/>
      <c r="O553" s="3"/>
      <c r="P553" s="4"/>
      <c r="Q553" s="3"/>
      <c r="R553" s="4"/>
      <c r="S553" s="3"/>
      <c r="T553" s="4"/>
      <c r="U553" s="3"/>
      <c r="V553" s="4"/>
      <c r="W553" s="3"/>
      <c r="X553" s="4"/>
      <c r="Y553" s="3"/>
      <c r="Z553" s="4"/>
      <c r="AA553" s="3"/>
      <c r="AB553" s="4"/>
      <c r="AC553" s="3"/>
      <c r="AD553" s="4"/>
      <c r="AE553" s="3"/>
      <c r="AF553" s="4"/>
      <c r="AG553" s="3"/>
      <c r="AH553" s="4"/>
      <c r="AI553" s="3"/>
      <c r="AJ553" s="4"/>
    </row>
    <row r="554">
      <c r="A554" s="3"/>
      <c r="B554" s="4"/>
      <c r="C554" s="3"/>
      <c r="D554" s="4"/>
      <c r="E554" s="3"/>
      <c r="F554" s="4"/>
      <c r="G554" s="3"/>
      <c r="H554" s="4"/>
      <c r="I554" s="3"/>
      <c r="J554" s="4"/>
      <c r="K554" s="3"/>
      <c r="L554" s="4"/>
      <c r="M554" s="3"/>
      <c r="N554" s="4"/>
      <c r="O554" s="3"/>
      <c r="P554" s="4"/>
      <c r="Q554" s="3"/>
      <c r="R554" s="4"/>
      <c r="S554" s="3"/>
      <c r="T554" s="4"/>
      <c r="U554" s="3"/>
      <c r="V554" s="4"/>
      <c r="W554" s="3"/>
      <c r="X554" s="4"/>
      <c r="Y554" s="3"/>
      <c r="Z554" s="4"/>
      <c r="AA554" s="3"/>
      <c r="AB554" s="4"/>
      <c r="AC554" s="3"/>
      <c r="AD554" s="4"/>
      <c r="AE554" s="3"/>
      <c r="AF554" s="4"/>
      <c r="AG554" s="3"/>
      <c r="AH554" s="4"/>
      <c r="AI554" s="3"/>
      <c r="AJ554" s="4"/>
    </row>
    <row r="555">
      <c r="A555" s="3"/>
      <c r="B555" s="4"/>
      <c r="C555" s="3"/>
      <c r="D555" s="4"/>
      <c r="E555" s="3"/>
      <c r="F555" s="4"/>
      <c r="G555" s="3"/>
      <c r="H555" s="4"/>
      <c r="I555" s="3"/>
      <c r="J555" s="4"/>
      <c r="K555" s="3"/>
      <c r="L555" s="4"/>
      <c r="M555" s="3"/>
      <c r="N555" s="4"/>
      <c r="O555" s="3"/>
      <c r="P555" s="4"/>
      <c r="Q555" s="3"/>
      <c r="R555" s="4"/>
      <c r="S555" s="3"/>
      <c r="T555" s="4"/>
      <c r="U555" s="3"/>
      <c r="V555" s="4"/>
      <c r="W555" s="3"/>
      <c r="X555" s="4"/>
      <c r="Y555" s="3"/>
      <c r="Z555" s="4"/>
      <c r="AA555" s="3"/>
      <c r="AB555" s="4"/>
      <c r="AC555" s="3"/>
      <c r="AD555" s="4"/>
      <c r="AE555" s="3"/>
      <c r="AF555" s="4"/>
      <c r="AG555" s="3"/>
      <c r="AH555" s="4"/>
      <c r="AI555" s="3"/>
      <c r="AJ555" s="4"/>
    </row>
    <row r="556">
      <c r="A556" s="3"/>
      <c r="B556" s="4"/>
      <c r="C556" s="3"/>
      <c r="D556" s="4"/>
      <c r="E556" s="3"/>
      <c r="F556" s="4"/>
      <c r="G556" s="3"/>
      <c r="H556" s="4"/>
      <c r="I556" s="3"/>
      <c r="J556" s="4"/>
      <c r="K556" s="3"/>
      <c r="L556" s="4"/>
      <c r="M556" s="3"/>
      <c r="N556" s="4"/>
      <c r="O556" s="3"/>
      <c r="P556" s="4"/>
      <c r="Q556" s="3"/>
      <c r="R556" s="4"/>
      <c r="S556" s="3"/>
      <c r="T556" s="4"/>
      <c r="U556" s="3"/>
      <c r="V556" s="4"/>
      <c r="W556" s="3"/>
      <c r="X556" s="4"/>
      <c r="Y556" s="3"/>
      <c r="Z556" s="4"/>
      <c r="AA556" s="3"/>
      <c r="AB556" s="4"/>
      <c r="AC556" s="3"/>
      <c r="AD556" s="4"/>
      <c r="AE556" s="3"/>
      <c r="AF556" s="4"/>
      <c r="AG556" s="3"/>
      <c r="AH556" s="4"/>
      <c r="AI556" s="3"/>
      <c r="AJ556" s="4"/>
    </row>
    <row r="557">
      <c r="A557" s="3"/>
      <c r="B557" s="4"/>
      <c r="C557" s="3"/>
      <c r="D557" s="4"/>
      <c r="E557" s="3"/>
      <c r="F557" s="4"/>
      <c r="G557" s="3"/>
      <c r="H557" s="4"/>
      <c r="I557" s="3"/>
      <c r="J557" s="4"/>
      <c r="K557" s="3"/>
      <c r="L557" s="4"/>
      <c r="M557" s="3"/>
      <c r="N557" s="4"/>
      <c r="O557" s="3"/>
      <c r="P557" s="4"/>
      <c r="Q557" s="3"/>
      <c r="R557" s="4"/>
      <c r="S557" s="3"/>
      <c r="T557" s="4"/>
      <c r="U557" s="3"/>
      <c r="V557" s="4"/>
      <c r="W557" s="3"/>
      <c r="X557" s="4"/>
      <c r="Y557" s="3"/>
      <c r="Z557" s="4"/>
      <c r="AA557" s="3"/>
      <c r="AB557" s="4"/>
      <c r="AC557" s="3"/>
      <c r="AD557" s="4"/>
      <c r="AE557" s="3"/>
      <c r="AF557" s="4"/>
      <c r="AG557" s="3"/>
      <c r="AH557" s="4"/>
      <c r="AI557" s="3"/>
      <c r="AJ557" s="4"/>
    </row>
    <row r="558">
      <c r="A558" s="3"/>
      <c r="B558" s="4"/>
      <c r="C558" s="3"/>
      <c r="D558" s="4"/>
      <c r="E558" s="3"/>
      <c r="F558" s="4"/>
      <c r="G558" s="3"/>
      <c r="H558" s="4"/>
      <c r="I558" s="3"/>
      <c r="J558" s="4"/>
      <c r="K558" s="3"/>
      <c r="L558" s="4"/>
      <c r="M558" s="3"/>
      <c r="N558" s="4"/>
      <c r="O558" s="3"/>
      <c r="P558" s="4"/>
      <c r="Q558" s="3"/>
      <c r="R558" s="4"/>
      <c r="S558" s="3"/>
      <c r="T558" s="4"/>
      <c r="U558" s="3"/>
      <c r="V558" s="4"/>
      <c r="W558" s="3"/>
      <c r="X558" s="4"/>
      <c r="Y558" s="3"/>
      <c r="Z558" s="4"/>
      <c r="AA558" s="3"/>
      <c r="AB558" s="4"/>
      <c r="AC558" s="3"/>
      <c r="AD558" s="4"/>
      <c r="AE558" s="3"/>
      <c r="AF558" s="4"/>
      <c r="AG558" s="3"/>
      <c r="AH558" s="4"/>
      <c r="AI558" s="3"/>
      <c r="AJ558" s="4"/>
    </row>
    <row r="559">
      <c r="A559" s="3"/>
      <c r="B559" s="4"/>
      <c r="C559" s="3"/>
      <c r="D559" s="4"/>
      <c r="E559" s="3"/>
      <c r="F559" s="4"/>
      <c r="G559" s="3"/>
      <c r="H559" s="4"/>
      <c r="I559" s="3"/>
      <c r="J559" s="4"/>
      <c r="K559" s="3"/>
      <c r="L559" s="4"/>
      <c r="M559" s="3"/>
      <c r="N559" s="4"/>
      <c r="O559" s="3"/>
      <c r="P559" s="4"/>
      <c r="Q559" s="3"/>
      <c r="R559" s="4"/>
      <c r="S559" s="3"/>
      <c r="T559" s="4"/>
      <c r="U559" s="3"/>
      <c r="V559" s="4"/>
      <c r="W559" s="3"/>
      <c r="X559" s="4"/>
      <c r="Y559" s="3"/>
      <c r="Z559" s="4"/>
      <c r="AA559" s="3"/>
      <c r="AB559" s="4"/>
      <c r="AC559" s="3"/>
      <c r="AD559" s="4"/>
      <c r="AE559" s="3"/>
      <c r="AF559" s="4"/>
      <c r="AG559" s="3"/>
      <c r="AH559" s="4"/>
      <c r="AI559" s="3"/>
      <c r="AJ559" s="4"/>
    </row>
    <row r="560">
      <c r="A560" s="3"/>
      <c r="B560" s="4"/>
      <c r="C560" s="3"/>
      <c r="D560" s="4"/>
      <c r="E560" s="3"/>
      <c r="F560" s="4"/>
      <c r="G560" s="3"/>
      <c r="H560" s="4"/>
      <c r="I560" s="3"/>
      <c r="J560" s="4"/>
      <c r="K560" s="3"/>
      <c r="L560" s="4"/>
      <c r="M560" s="3"/>
      <c r="N560" s="4"/>
      <c r="O560" s="3"/>
      <c r="P560" s="4"/>
      <c r="Q560" s="3"/>
      <c r="R560" s="4"/>
      <c r="S560" s="3"/>
      <c r="T560" s="4"/>
      <c r="U560" s="3"/>
      <c r="V560" s="4"/>
      <c r="W560" s="3"/>
      <c r="X560" s="4"/>
      <c r="Y560" s="3"/>
      <c r="Z560" s="4"/>
      <c r="AA560" s="3"/>
      <c r="AB560" s="4"/>
      <c r="AC560" s="3"/>
      <c r="AD560" s="4"/>
      <c r="AE560" s="3"/>
      <c r="AF560" s="4"/>
      <c r="AG560" s="3"/>
      <c r="AH560" s="4"/>
      <c r="AI560" s="3"/>
      <c r="AJ560" s="4"/>
    </row>
    <row r="561">
      <c r="A561" s="3"/>
      <c r="B561" s="4"/>
      <c r="C561" s="3"/>
      <c r="D561" s="4"/>
      <c r="E561" s="3"/>
      <c r="F561" s="4"/>
      <c r="G561" s="3"/>
      <c r="H561" s="4"/>
      <c r="I561" s="3"/>
      <c r="J561" s="4"/>
      <c r="K561" s="3"/>
      <c r="L561" s="4"/>
      <c r="M561" s="3"/>
      <c r="N561" s="4"/>
      <c r="O561" s="3"/>
      <c r="P561" s="4"/>
      <c r="Q561" s="3"/>
      <c r="R561" s="4"/>
      <c r="S561" s="3"/>
      <c r="T561" s="4"/>
      <c r="U561" s="3"/>
      <c r="V561" s="4"/>
      <c r="W561" s="3"/>
      <c r="X561" s="4"/>
      <c r="Y561" s="3"/>
      <c r="Z561" s="4"/>
      <c r="AA561" s="3"/>
      <c r="AB561" s="4"/>
      <c r="AC561" s="3"/>
      <c r="AD561" s="4"/>
      <c r="AE561" s="3"/>
      <c r="AF561" s="4"/>
      <c r="AG561" s="3"/>
      <c r="AH561" s="4"/>
      <c r="AI561" s="3"/>
      <c r="AJ561" s="4"/>
    </row>
    <row r="562">
      <c r="A562" s="3"/>
      <c r="B562" s="4"/>
      <c r="C562" s="3"/>
      <c r="D562" s="4"/>
      <c r="E562" s="3"/>
      <c r="F562" s="4"/>
      <c r="G562" s="3"/>
      <c r="H562" s="4"/>
      <c r="I562" s="3"/>
      <c r="J562" s="4"/>
      <c r="K562" s="3"/>
      <c r="L562" s="4"/>
      <c r="M562" s="3"/>
      <c r="N562" s="4"/>
      <c r="O562" s="3"/>
      <c r="P562" s="4"/>
      <c r="Q562" s="3"/>
      <c r="R562" s="4"/>
      <c r="S562" s="3"/>
      <c r="T562" s="4"/>
      <c r="U562" s="3"/>
      <c r="V562" s="4"/>
      <c r="W562" s="3"/>
      <c r="X562" s="4"/>
      <c r="Y562" s="3"/>
      <c r="Z562" s="4"/>
      <c r="AA562" s="3"/>
      <c r="AB562" s="4"/>
      <c r="AC562" s="3"/>
      <c r="AD562" s="4"/>
      <c r="AE562" s="3"/>
      <c r="AF562" s="4"/>
      <c r="AG562" s="3"/>
      <c r="AH562" s="4"/>
      <c r="AI562" s="3"/>
      <c r="AJ562" s="4"/>
    </row>
    <row r="563">
      <c r="A563" s="3"/>
      <c r="B563" s="4"/>
      <c r="C563" s="3"/>
      <c r="D563" s="4"/>
      <c r="E563" s="3"/>
      <c r="F563" s="4"/>
      <c r="G563" s="3"/>
      <c r="H563" s="4"/>
      <c r="I563" s="3"/>
      <c r="J563" s="4"/>
      <c r="K563" s="3"/>
      <c r="L563" s="4"/>
      <c r="M563" s="3"/>
      <c r="N563" s="4"/>
      <c r="O563" s="3"/>
      <c r="P563" s="4"/>
      <c r="Q563" s="3"/>
      <c r="R563" s="4"/>
      <c r="S563" s="3"/>
      <c r="T563" s="4"/>
      <c r="U563" s="3"/>
      <c r="V563" s="4"/>
      <c r="W563" s="3"/>
      <c r="X563" s="4"/>
      <c r="Y563" s="3"/>
      <c r="Z563" s="4"/>
      <c r="AA563" s="3"/>
      <c r="AB563" s="4"/>
      <c r="AC563" s="3"/>
      <c r="AD563" s="4"/>
      <c r="AE563" s="3"/>
      <c r="AF563" s="4"/>
      <c r="AG563" s="3"/>
      <c r="AH563" s="4"/>
      <c r="AI563" s="3"/>
      <c r="AJ563" s="4"/>
    </row>
    <row r="564">
      <c r="A564" s="3"/>
      <c r="B564" s="4"/>
      <c r="C564" s="3"/>
      <c r="D564" s="4"/>
      <c r="E564" s="3"/>
      <c r="F564" s="4"/>
      <c r="G564" s="3"/>
      <c r="H564" s="4"/>
      <c r="I564" s="3"/>
      <c r="J564" s="4"/>
      <c r="K564" s="3"/>
      <c r="L564" s="4"/>
      <c r="M564" s="3"/>
      <c r="N564" s="4"/>
      <c r="O564" s="3"/>
      <c r="P564" s="4"/>
      <c r="Q564" s="3"/>
      <c r="R564" s="4"/>
      <c r="S564" s="3"/>
      <c r="T564" s="4"/>
      <c r="U564" s="3"/>
      <c r="V564" s="4"/>
      <c r="W564" s="3"/>
      <c r="X564" s="4"/>
      <c r="Y564" s="3"/>
      <c r="Z564" s="4"/>
      <c r="AA564" s="3"/>
      <c r="AB564" s="4"/>
      <c r="AC564" s="3"/>
      <c r="AD564" s="4"/>
      <c r="AE564" s="3"/>
      <c r="AF564" s="4"/>
      <c r="AG564" s="3"/>
      <c r="AH564" s="4"/>
      <c r="AI564" s="3"/>
      <c r="AJ564" s="4"/>
    </row>
    <row r="565">
      <c r="A565" s="3"/>
      <c r="B565" s="4"/>
      <c r="C565" s="3"/>
      <c r="D565" s="4"/>
      <c r="E565" s="3"/>
      <c r="F565" s="4"/>
      <c r="G565" s="3"/>
      <c r="H565" s="4"/>
      <c r="I565" s="3"/>
      <c r="J565" s="4"/>
      <c r="K565" s="3"/>
      <c r="L565" s="4"/>
      <c r="M565" s="3"/>
      <c r="N565" s="4"/>
      <c r="O565" s="3"/>
      <c r="P565" s="4"/>
      <c r="Q565" s="3"/>
      <c r="R565" s="4"/>
      <c r="S565" s="3"/>
      <c r="T565" s="4"/>
      <c r="U565" s="3"/>
      <c r="V565" s="4"/>
      <c r="W565" s="3"/>
      <c r="X565" s="4"/>
      <c r="Y565" s="3"/>
      <c r="Z565" s="4"/>
      <c r="AA565" s="3"/>
      <c r="AB565" s="4"/>
      <c r="AC565" s="3"/>
      <c r="AD565" s="4"/>
      <c r="AE565" s="3"/>
      <c r="AF565" s="4"/>
      <c r="AG565" s="3"/>
      <c r="AH565" s="4"/>
      <c r="AI565" s="3"/>
      <c r="AJ565" s="4"/>
    </row>
    <row r="566">
      <c r="A566" s="3"/>
      <c r="B566" s="4"/>
      <c r="C566" s="3"/>
      <c r="D566" s="4"/>
      <c r="E566" s="3"/>
      <c r="F566" s="4"/>
      <c r="G566" s="3"/>
      <c r="H566" s="4"/>
      <c r="I566" s="3"/>
      <c r="J566" s="4"/>
      <c r="K566" s="3"/>
      <c r="L566" s="4"/>
      <c r="M566" s="3"/>
      <c r="N566" s="4"/>
      <c r="O566" s="3"/>
      <c r="P566" s="4"/>
      <c r="Q566" s="3"/>
      <c r="R566" s="4"/>
      <c r="S566" s="3"/>
      <c r="T566" s="4"/>
      <c r="U566" s="3"/>
      <c r="V566" s="4"/>
      <c r="W566" s="3"/>
      <c r="X566" s="4"/>
      <c r="Y566" s="3"/>
      <c r="Z566" s="4"/>
      <c r="AA566" s="3"/>
      <c r="AB566" s="4"/>
      <c r="AC566" s="3"/>
      <c r="AD566" s="4"/>
      <c r="AE566" s="3"/>
      <c r="AF566" s="4"/>
      <c r="AG566" s="3"/>
      <c r="AH566" s="4"/>
      <c r="AI566" s="3"/>
      <c r="AJ566" s="4"/>
    </row>
    <row r="567">
      <c r="A567" s="3"/>
      <c r="B567" s="4"/>
      <c r="C567" s="3"/>
      <c r="D567" s="4"/>
      <c r="E567" s="3"/>
      <c r="F567" s="4"/>
      <c r="G567" s="3"/>
      <c r="H567" s="4"/>
      <c r="I567" s="3"/>
      <c r="J567" s="4"/>
      <c r="K567" s="3"/>
      <c r="L567" s="4"/>
      <c r="M567" s="3"/>
      <c r="N567" s="4"/>
      <c r="O567" s="3"/>
      <c r="P567" s="4"/>
      <c r="Q567" s="3"/>
      <c r="R567" s="4"/>
      <c r="S567" s="3"/>
      <c r="T567" s="4"/>
      <c r="U567" s="3"/>
      <c r="V567" s="4"/>
      <c r="W567" s="3"/>
      <c r="X567" s="4"/>
      <c r="Y567" s="3"/>
      <c r="Z567" s="4"/>
      <c r="AA567" s="3"/>
      <c r="AB567" s="4"/>
      <c r="AC567" s="3"/>
      <c r="AD567" s="4"/>
      <c r="AE567" s="3"/>
      <c r="AF567" s="4"/>
      <c r="AG567" s="3"/>
      <c r="AH567" s="4"/>
      <c r="AI567" s="3"/>
      <c r="AJ567" s="4"/>
    </row>
    <row r="568">
      <c r="A568" s="3"/>
      <c r="B568" s="4"/>
      <c r="C568" s="3"/>
      <c r="D568" s="4"/>
      <c r="E568" s="3"/>
      <c r="F568" s="4"/>
      <c r="G568" s="3"/>
      <c r="H568" s="4"/>
      <c r="I568" s="3"/>
      <c r="J568" s="4"/>
      <c r="K568" s="3"/>
      <c r="L568" s="4"/>
      <c r="M568" s="3"/>
      <c r="N568" s="4"/>
      <c r="O568" s="3"/>
      <c r="P568" s="4"/>
      <c r="Q568" s="3"/>
      <c r="R568" s="4"/>
      <c r="S568" s="3"/>
      <c r="T568" s="4"/>
      <c r="U568" s="3"/>
      <c r="V568" s="4"/>
      <c r="W568" s="3"/>
      <c r="X568" s="4"/>
      <c r="Y568" s="3"/>
      <c r="Z568" s="4"/>
      <c r="AA568" s="3"/>
      <c r="AB568" s="4"/>
      <c r="AC568" s="3"/>
      <c r="AD568" s="4"/>
      <c r="AE568" s="3"/>
      <c r="AF568" s="4"/>
      <c r="AG568" s="3"/>
      <c r="AH568" s="4"/>
      <c r="AI568" s="3"/>
      <c r="AJ568" s="4"/>
    </row>
    <row r="569">
      <c r="A569" s="3"/>
      <c r="B569" s="4"/>
      <c r="C569" s="3"/>
      <c r="D569" s="4"/>
      <c r="E569" s="3"/>
      <c r="F569" s="4"/>
      <c r="G569" s="3"/>
      <c r="H569" s="4"/>
      <c r="I569" s="3"/>
      <c r="J569" s="4"/>
      <c r="K569" s="3"/>
      <c r="L569" s="4"/>
      <c r="M569" s="3"/>
      <c r="N569" s="4"/>
      <c r="O569" s="3"/>
      <c r="P569" s="4"/>
      <c r="Q569" s="3"/>
      <c r="R569" s="4"/>
      <c r="S569" s="3"/>
      <c r="T569" s="4"/>
      <c r="U569" s="3"/>
      <c r="V569" s="4"/>
      <c r="W569" s="3"/>
      <c r="X569" s="4"/>
      <c r="Y569" s="3"/>
      <c r="Z569" s="4"/>
      <c r="AA569" s="3"/>
      <c r="AB569" s="4"/>
      <c r="AC569" s="3"/>
      <c r="AD569" s="4"/>
      <c r="AE569" s="3"/>
      <c r="AF569" s="4"/>
      <c r="AG569" s="3"/>
      <c r="AH569" s="4"/>
      <c r="AI569" s="3"/>
      <c r="AJ569" s="4"/>
    </row>
    <row r="570">
      <c r="A570" s="3"/>
      <c r="B570" s="4"/>
      <c r="C570" s="3"/>
      <c r="D570" s="4"/>
      <c r="E570" s="3"/>
      <c r="F570" s="4"/>
      <c r="G570" s="3"/>
      <c r="H570" s="4"/>
      <c r="I570" s="3"/>
      <c r="J570" s="4"/>
      <c r="K570" s="3"/>
      <c r="L570" s="4"/>
      <c r="M570" s="3"/>
      <c r="N570" s="4"/>
      <c r="O570" s="3"/>
      <c r="P570" s="4"/>
      <c r="Q570" s="3"/>
      <c r="R570" s="4"/>
      <c r="S570" s="3"/>
      <c r="T570" s="4"/>
      <c r="U570" s="3"/>
      <c r="V570" s="4"/>
      <c r="W570" s="3"/>
      <c r="X570" s="4"/>
      <c r="Y570" s="3"/>
      <c r="Z570" s="4"/>
      <c r="AA570" s="3"/>
      <c r="AB570" s="4"/>
      <c r="AC570" s="3"/>
      <c r="AD570" s="4"/>
      <c r="AE570" s="3"/>
      <c r="AF570" s="4"/>
      <c r="AG570" s="3"/>
      <c r="AH570" s="4"/>
      <c r="AI570" s="3"/>
      <c r="AJ570" s="4"/>
    </row>
    <row r="571">
      <c r="A571" s="3"/>
      <c r="B571" s="4"/>
      <c r="C571" s="3"/>
      <c r="D571" s="4"/>
      <c r="E571" s="3"/>
      <c r="F571" s="4"/>
      <c r="G571" s="3"/>
      <c r="H571" s="4"/>
      <c r="I571" s="3"/>
      <c r="J571" s="4"/>
      <c r="K571" s="3"/>
      <c r="L571" s="4"/>
      <c r="M571" s="3"/>
      <c r="N571" s="4"/>
      <c r="O571" s="3"/>
      <c r="P571" s="4"/>
      <c r="Q571" s="3"/>
      <c r="R571" s="4"/>
      <c r="S571" s="3"/>
      <c r="T571" s="4"/>
      <c r="U571" s="3"/>
      <c r="V571" s="4"/>
      <c r="W571" s="3"/>
      <c r="X571" s="4"/>
      <c r="Y571" s="3"/>
      <c r="Z571" s="4"/>
      <c r="AA571" s="3"/>
      <c r="AB571" s="4"/>
      <c r="AC571" s="3"/>
      <c r="AD571" s="4"/>
      <c r="AE571" s="3"/>
      <c r="AF571" s="4"/>
      <c r="AG571" s="3"/>
      <c r="AH571" s="4"/>
      <c r="AI571" s="3"/>
      <c r="AJ571" s="4"/>
    </row>
    <row r="572">
      <c r="A572" s="3"/>
      <c r="B572" s="4"/>
      <c r="C572" s="3"/>
      <c r="D572" s="4"/>
      <c r="E572" s="3"/>
      <c r="F572" s="4"/>
      <c r="G572" s="3"/>
      <c r="H572" s="4"/>
      <c r="I572" s="3"/>
      <c r="J572" s="4"/>
      <c r="K572" s="3"/>
      <c r="L572" s="4"/>
      <c r="M572" s="3"/>
      <c r="N572" s="4"/>
      <c r="O572" s="3"/>
      <c r="P572" s="4"/>
      <c r="Q572" s="3"/>
      <c r="R572" s="4"/>
      <c r="S572" s="3"/>
      <c r="T572" s="4"/>
      <c r="U572" s="3"/>
      <c r="V572" s="4"/>
      <c r="W572" s="3"/>
      <c r="X572" s="4"/>
      <c r="Y572" s="3"/>
      <c r="Z572" s="4"/>
      <c r="AA572" s="3"/>
      <c r="AB572" s="4"/>
      <c r="AC572" s="3"/>
      <c r="AD572" s="4"/>
      <c r="AE572" s="3"/>
      <c r="AF572" s="4"/>
      <c r="AG572" s="3"/>
      <c r="AH572" s="4"/>
      <c r="AI572" s="3"/>
      <c r="AJ572" s="4"/>
    </row>
    <row r="573">
      <c r="A573" s="3"/>
      <c r="B573" s="4"/>
      <c r="C573" s="3"/>
      <c r="D573" s="4"/>
      <c r="E573" s="3"/>
      <c r="F573" s="4"/>
      <c r="G573" s="3"/>
      <c r="H573" s="4"/>
      <c r="I573" s="3"/>
      <c r="J573" s="4"/>
      <c r="K573" s="3"/>
      <c r="L573" s="4"/>
      <c r="M573" s="3"/>
      <c r="N573" s="4"/>
      <c r="O573" s="3"/>
      <c r="P573" s="4"/>
      <c r="Q573" s="3"/>
      <c r="R573" s="4"/>
      <c r="S573" s="3"/>
      <c r="T573" s="4"/>
      <c r="U573" s="3"/>
      <c r="V573" s="4"/>
      <c r="W573" s="3"/>
      <c r="X573" s="4"/>
      <c r="Y573" s="3"/>
      <c r="Z573" s="4"/>
      <c r="AA573" s="3"/>
      <c r="AB573" s="4"/>
      <c r="AC573" s="3"/>
      <c r="AD573" s="4"/>
      <c r="AE573" s="3"/>
      <c r="AF573" s="4"/>
      <c r="AG573" s="3"/>
      <c r="AH573" s="4"/>
      <c r="AI573" s="3"/>
      <c r="AJ573" s="4"/>
    </row>
    <row r="574">
      <c r="A574" s="3"/>
      <c r="B574" s="4"/>
      <c r="C574" s="3"/>
      <c r="D574" s="4"/>
      <c r="E574" s="3"/>
      <c r="F574" s="4"/>
      <c r="G574" s="3"/>
      <c r="H574" s="4"/>
      <c r="I574" s="3"/>
      <c r="J574" s="4"/>
      <c r="K574" s="3"/>
      <c r="L574" s="4"/>
      <c r="M574" s="3"/>
      <c r="N574" s="4"/>
      <c r="O574" s="3"/>
      <c r="P574" s="4"/>
      <c r="Q574" s="3"/>
      <c r="R574" s="4"/>
      <c r="S574" s="3"/>
      <c r="T574" s="4"/>
      <c r="U574" s="3"/>
      <c r="V574" s="4"/>
      <c r="W574" s="3"/>
      <c r="X574" s="4"/>
      <c r="Y574" s="3"/>
      <c r="Z574" s="4"/>
      <c r="AA574" s="3"/>
      <c r="AB574" s="4"/>
      <c r="AC574" s="3"/>
      <c r="AD574" s="4"/>
      <c r="AE574" s="3"/>
      <c r="AF574" s="4"/>
      <c r="AG574" s="3"/>
      <c r="AH574" s="4"/>
      <c r="AI574" s="3"/>
      <c r="AJ574" s="4"/>
    </row>
    <row r="575">
      <c r="A575" s="3"/>
      <c r="B575" s="4"/>
      <c r="C575" s="3"/>
      <c r="D575" s="4"/>
      <c r="E575" s="3"/>
      <c r="F575" s="4"/>
      <c r="G575" s="3"/>
      <c r="H575" s="4"/>
      <c r="I575" s="3"/>
      <c r="J575" s="4"/>
      <c r="K575" s="3"/>
      <c r="L575" s="4"/>
      <c r="M575" s="3"/>
      <c r="N575" s="4"/>
      <c r="O575" s="3"/>
      <c r="P575" s="4"/>
      <c r="Q575" s="3"/>
      <c r="R575" s="4"/>
      <c r="S575" s="3"/>
      <c r="T575" s="4"/>
      <c r="U575" s="3"/>
      <c r="V575" s="4"/>
      <c r="W575" s="3"/>
      <c r="X575" s="4"/>
      <c r="Y575" s="3"/>
      <c r="Z575" s="4"/>
      <c r="AA575" s="3"/>
      <c r="AB575" s="4"/>
      <c r="AC575" s="3"/>
      <c r="AD575" s="4"/>
      <c r="AE575" s="3"/>
      <c r="AF575" s="4"/>
      <c r="AG575" s="3"/>
      <c r="AH575" s="4"/>
      <c r="AI575" s="3"/>
      <c r="AJ575" s="4"/>
    </row>
    <row r="576">
      <c r="A576" s="3"/>
      <c r="B576" s="4"/>
      <c r="C576" s="3"/>
      <c r="D576" s="4"/>
      <c r="E576" s="3"/>
      <c r="F576" s="4"/>
      <c r="G576" s="3"/>
      <c r="H576" s="4"/>
      <c r="I576" s="3"/>
      <c r="J576" s="4"/>
      <c r="K576" s="3"/>
      <c r="L576" s="4"/>
      <c r="M576" s="3"/>
      <c r="N576" s="4"/>
      <c r="O576" s="3"/>
      <c r="P576" s="4"/>
      <c r="Q576" s="3"/>
      <c r="R576" s="4"/>
      <c r="S576" s="3"/>
      <c r="T576" s="4"/>
      <c r="U576" s="3"/>
      <c r="V576" s="4"/>
      <c r="W576" s="3"/>
      <c r="X576" s="4"/>
      <c r="Y576" s="3"/>
      <c r="Z576" s="4"/>
      <c r="AA576" s="3"/>
      <c r="AB576" s="4"/>
      <c r="AC576" s="3"/>
      <c r="AD576" s="4"/>
      <c r="AE576" s="3"/>
      <c r="AF576" s="4"/>
      <c r="AG576" s="3"/>
      <c r="AH576" s="4"/>
      <c r="AI576" s="3"/>
      <c r="AJ576" s="4"/>
    </row>
    <row r="577">
      <c r="A577" s="3"/>
      <c r="B577" s="4"/>
      <c r="C577" s="3"/>
      <c r="D577" s="4"/>
      <c r="E577" s="3"/>
      <c r="F577" s="4"/>
      <c r="G577" s="3"/>
      <c r="H577" s="4"/>
      <c r="I577" s="3"/>
      <c r="J577" s="4"/>
      <c r="K577" s="3"/>
      <c r="L577" s="4"/>
      <c r="M577" s="3"/>
      <c r="N577" s="4"/>
      <c r="O577" s="3"/>
      <c r="P577" s="4"/>
      <c r="Q577" s="3"/>
      <c r="R577" s="4"/>
      <c r="S577" s="3"/>
      <c r="T577" s="4"/>
      <c r="U577" s="3"/>
      <c r="V577" s="4"/>
      <c r="W577" s="3"/>
      <c r="X577" s="4"/>
      <c r="Y577" s="3"/>
      <c r="Z577" s="4"/>
      <c r="AA577" s="3"/>
      <c r="AB577" s="4"/>
      <c r="AC577" s="3"/>
      <c r="AD577" s="4"/>
      <c r="AE577" s="3"/>
      <c r="AF577" s="4"/>
      <c r="AG577" s="3"/>
      <c r="AH577" s="4"/>
      <c r="AI577" s="3"/>
      <c r="AJ577" s="4"/>
    </row>
    <row r="578">
      <c r="A578" s="3"/>
      <c r="B578" s="4"/>
      <c r="C578" s="3"/>
      <c r="D578" s="4"/>
      <c r="E578" s="3"/>
      <c r="F578" s="4"/>
      <c r="G578" s="3"/>
      <c r="H578" s="4"/>
      <c r="I578" s="3"/>
      <c r="J578" s="4"/>
      <c r="K578" s="3"/>
      <c r="L578" s="4"/>
      <c r="M578" s="3"/>
      <c r="N578" s="4"/>
      <c r="O578" s="3"/>
      <c r="P578" s="4"/>
      <c r="Q578" s="3"/>
      <c r="R578" s="4"/>
      <c r="S578" s="3"/>
      <c r="T578" s="4"/>
      <c r="U578" s="3"/>
      <c r="V578" s="4"/>
      <c r="W578" s="3"/>
      <c r="X578" s="4"/>
      <c r="Y578" s="3"/>
      <c r="Z578" s="4"/>
      <c r="AA578" s="3"/>
      <c r="AB578" s="4"/>
      <c r="AC578" s="3"/>
      <c r="AD578" s="4"/>
      <c r="AE578" s="3"/>
      <c r="AF578" s="4"/>
      <c r="AG578" s="3"/>
      <c r="AH578" s="4"/>
      <c r="AI578" s="3"/>
      <c r="AJ578" s="4"/>
    </row>
    <row r="579">
      <c r="A579" s="3"/>
      <c r="B579" s="4"/>
      <c r="C579" s="3"/>
      <c r="D579" s="4"/>
      <c r="E579" s="3"/>
      <c r="F579" s="4"/>
      <c r="G579" s="3"/>
      <c r="H579" s="4"/>
      <c r="I579" s="3"/>
      <c r="J579" s="4"/>
      <c r="K579" s="3"/>
      <c r="L579" s="4"/>
      <c r="M579" s="3"/>
      <c r="N579" s="4"/>
      <c r="O579" s="3"/>
      <c r="P579" s="4"/>
      <c r="Q579" s="3"/>
      <c r="R579" s="4"/>
      <c r="S579" s="3"/>
      <c r="T579" s="4"/>
      <c r="U579" s="3"/>
      <c r="V579" s="4"/>
      <c r="W579" s="3"/>
      <c r="X579" s="4"/>
      <c r="Y579" s="3"/>
      <c r="Z579" s="4"/>
      <c r="AA579" s="3"/>
      <c r="AB579" s="4"/>
      <c r="AC579" s="3"/>
      <c r="AD579" s="4"/>
      <c r="AE579" s="3"/>
      <c r="AF579" s="4"/>
      <c r="AG579" s="3"/>
      <c r="AH579" s="4"/>
      <c r="AI579" s="3"/>
      <c r="AJ579" s="4"/>
    </row>
    <row r="580">
      <c r="A580" s="3"/>
      <c r="B580" s="4"/>
      <c r="C580" s="3"/>
      <c r="D580" s="4"/>
      <c r="E580" s="3"/>
      <c r="F580" s="4"/>
      <c r="G580" s="3"/>
      <c r="H580" s="4"/>
      <c r="I580" s="3"/>
      <c r="J580" s="4"/>
      <c r="K580" s="3"/>
      <c r="L580" s="4"/>
      <c r="M580" s="3"/>
      <c r="N580" s="4"/>
      <c r="O580" s="3"/>
      <c r="P580" s="4"/>
      <c r="Q580" s="3"/>
      <c r="R580" s="4"/>
      <c r="S580" s="3"/>
      <c r="T580" s="4"/>
      <c r="U580" s="3"/>
      <c r="V580" s="4"/>
      <c r="W580" s="3"/>
      <c r="X580" s="4"/>
      <c r="Y580" s="3"/>
      <c r="Z580" s="4"/>
      <c r="AA580" s="3"/>
      <c r="AB580" s="4"/>
      <c r="AC580" s="3"/>
      <c r="AD580" s="4"/>
      <c r="AE580" s="3"/>
      <c r="AF580" s="4"/>
      <c r="AG580" s="3"/>
      <c r="AH580" s="4"/>
      <c r="AI580" s="3"/>
      <c r="AJ580" s="4"/>
    </row>
    <row r="581">
      <c r="A581" s="3"/>
      <c r="B581" s="4"/>
      <c r="C581" s="3"/>
      <c r="D581" s="4"/>
      <c r="E581" s="3"/>
      <c r="F581" s="4"/>
      <c r="G581" s="3"/>
      <c r="H581" s="4"/>
      <c r="I581" s="3"/>
      <c r="J581" s="4"/>
      <c r="K581" s="3"/>
      <c r="L581" s="4"/>
      <c r="M581" s="3"/>
      <c r="N581" s="4"/>
      <c r="O581" s="3"/>
      <c r="P581" s="4"/>
      <c r="Q581" s="3"/>
      <c r="R581" s="4"/>
      <c r="S581" s="3"/>
      <c r="T581" s="4"/>
      <c r="U581" s="3"/>
      <c r="V581" s="4"/>
      <c r="W581" s="3"/>
      <c r="X581" s="4"/>
      <c r="Y581" s="3"/>
      <c r="Z581" s="4"/>
      <c r="AA581" s="3"/>
      <c r="AB581" s="4"/>
      <c r="AC581" s="3"/>
      <c r="AD581" s="4"/>
      <c r="AE581" s="3"/>
      <c r="AF581" s="4"/>
      <c r="AG581" s="3"/>
      <c r="AH581" s="4"/>
      <c r="AI581" s="3"/>
      <c r="AJ581" s="4"/>
    </row>
    <row r="582">
      <c r="A582" s="3"/>
      <c r="B582" s="4"/>
      <c r="C582" s="3"/>
      <c r="D582" s="4"/>
      <c r="E582" s="3"/>
      <c r="F582" s="4"/>
      <c r="G582" s="3"/>
      <c r="H582" s="4"/>
      <c r="I582" s="3"/>
      <c r="J582" s="4"/>
      <c r="K582" s="3"/>
      <c r="L582" s="4"/>
      <c r="M582" s="3"/>
      <c r="N582" s="4"/>
      <c r="O582" s="3"/>
      <c r="P582" s="4"/>
      <c r="Q582" s="3"/>
      <c r="R582" s="4"/>
      <c r="S582" s="3"/>
      <c r="T582" s="4"/>
      <c r="U582" s="3"/>
      <c r="V582" s="4"/>
      <c r="W582" s="3"/>
      <c r="X582" s="4"/>
      <c r="Y582" s="3"/>
      <c r="Z582" s="4"/>
      <c r="AA582" s="3"/>
      <c r="AB582" s="4"/>
      <c r="AC582" s="3"/>
      <c r="AD582" s="4"/>
      <c r="AE582" s="3"/>
      <c r="AF582" s="4"/>
      <c r="AG582" s="3"/>
      <c r="AH582" s="4"/>
      <c r="AI582" s="3"/>
      <c r="AJ582" s="4"/>
    </row>
    <row r="583">
      <c r="A583" s="3"/>
      <c r="B583" s="4"/>
      <c r="C583" s="3"/>
      <c r="D583" s="4"/>
      <c r="E583" s="3"/>
      <c r="F583" s="4"/>
      <c r="G583" s="3"/>
      <c r="H583" s="4"/>
      <c r="I583" s="3"/>
      <c r="J583" s="4"/>
      <c r="K583" s="3"/>
      <c r="L583" s="4"/>
      <c r="M583" s="3"/>
      <c r="N583" s="4"/>
      <c r="O583" s="3"/>
      <c r="P583" s="4"/>
      <c r="Q583" s="3"/>
      <c r="R583" s="4"/>
      <c r="S583" s="3"/>
      <c r="T583" s="4"/>
      <c r="U583" s="3"/>
      <c r="V583" s="4"/>
      <c r="W583" s="3"/>
      <c r="X583" s="4"/>
      <c r="Y583" s="3"/>
      <c r="Z583" s="4"/>
      <c r="AA583" s="3"/>
      <c r="AB583" s="4"/>
      <c r="AC583" s="3"/>
      <c r="AD583" s="4"/>
      <c r="AE583" s="3"/>
      <c r="AF583" s="4"/>
      <c r="AG583" s="3"/>
      <c r="AH583" s="4"/>
      <c r="AI583" s="3"/>
      <c r="AJ583" s="4"/>
    </row>
    <row r="584">
      <c r="A584" s="3"/>
      <c r="B584" s="4"/>
      <c r="C584" s="3"/>
      <c r="D584" s="4"/>
      <c r="E584" s="3"/>
      <c r="F584" s="4"/>
      <c r="G584" s="3"/>
      <c r="H584" s="4"/>
      <c r="I584" s="3"/>
      <c r="J584" s="4"/>
      <c r="K584" s="3"/>
      <c r="L584" s="4"/>
      <c r="M584" s="3"/>
      <c r="N584" s="4"/>
      <c r="O584" s="3"/>
      <c r="P584" s="4"/>
      <c r="Q584" s="3"/>
      <c r="R584" s="4"/>
      <c r="S584" s="3"/>
      <c r="T584" s="4"/>
      <c r="U584" s="3"/>
      <c r="V584" s="4"/>
      <c r="W584" s="3"/>
      <c r="X584" s="4"/>
      <c r="Y584" s="3"/>
      <c r="Z584" s="4"/>
      <c r="AA584" s="3"/>
      <c r="AB584" s="4"/>
      <c r="AC584" s="3"/>
      <c r="AD584" s="4"/>
      <c r="AE584" s="3"/>
      <c r="AF584" s="4"/>
      <c r="AG584" s="3"/>
      <c r="AH584" s="4"/>
      <c r="AI584" s="3"/>
      <c r="AJ584" s="4"/>
    </row>
    <row r="585">
      <c r="A585" s="3"/>
      <c r="B585" s="4"/>
      <c r="C585" s="3"/>
      <c r="D585" s="4"/>
      <c r="E585" s="3"/>
      <c r="F585" s="4"/>
      <c r="G585" s="3"/>
      <c r="H585" s="4"/>
      <c r="I585" s="3"/>
      <c r="J585" s="4"/>
      <c r="K585" s="3"/>
      <c r="L585" s="4"/>
      <c r="M585" s="3"/>
      <c r="N585" s="4"/>
      <c r="O585" s="3"/>
      <c r="P585" s="4"/>
      <c r="Q585" s="3"/>
      <c r="R585" s="4"/>
      <c r="S585" s="3"/>
      <c r="T585" s="4"/>
      <c r="U585" s="3"/>
      <c r="V585" s="4"/>
      <c r="W585" s="3"/>
      <c r="X585" s="4"/>
      <c r="Y585" s="3"/>
      <c r="Z585" s="4"/>
      <c r="AA585" s="3"/>
      <c r="AB585" s="4"/>
      <c r="AC585" s="3"/>
      <c r="AD585" s="4"/>
      <c r="AE585" s="3"/>
      <c r="AF585" s="4"/>
      <c r="AG585" s="3"/>
      <c r="AH585" s="4"/>
      <c r="AI585" s="3"/>
      <c r="AJ585" s="4"/>
    </row>
    <row r="586">
      <c r="A586" s="3"/>
      <c r="B586" s="4"/>
      <c r="C586" s="3"/>
      <c r="D586" s="4"/>
      <c r="E586" s="3"/>
      <c r="F586" s="4"/>
      <c r="G586" s="3"/>
      <c r="H586" s="4"/>
      <c r="I586" s="3"/>
      <c r="J586" s="4"/>
      <c r="K586" s="3"/>
      <c r="L586" s="4"/>
      <c r="M586" s="3"/>
      <c r="N586" s="4"/>
      <c r="O586" s="3"/>
      <c r="P586" s="4"/>
      <c r="Q586" s="3"/>
      <c r="R586" s="4"/>
      <c r="S586" s="3"/>
      <c r="T586" s="4"/>
      <c r="U586" s="3"/>
      <c r="V586" s="4"/>
      <c r="W586" s="3"/>
      <c r="X586" s="4"/>
      <c r="Y586" s="3"/>
      <c r="Z586" s="4"/>
      <c r="AA586" s="3"/>
      <c r="AB586" s="4"/>
      <c r="AC586" s="3"/>
      <c r="AD586" s="4"/>
      <c r="AE586" s="3"/>
      <c r="AF586" s="4"/>
      <c r="AG586" s="3"/>
      <c r="AH586" s="4"/>
      <c r="AI586" s="3"/>
      <c r="AJ586" s="4"/>
    </row>
    <row r="587">
      <c r="A587" s="3"/>
      <c r="B587" s="4"/>
      <c r="C587" s="3"/>
      <c r="D587" s="4"/>
      <c r="E587" s="3"/>
      <c r="F587" s="4"/>
      <c r="G587" s="3"/>
      <c r="H587" s="4"/>
      <c r="I587" s="3"/>
      <c r="J587" s="4"/>
      <c r="K587" s="3"/>
      <c r="L587" s="4"/>
      <c r="M587" s="3"/>
      <c r="N587" s="4"/>
      <c r="O587" s="3"/>
      <c r="P587" s="4"/>
      <c r="Q587" s="3"/>
      <c r="R587" s="4"/>
      <c r="S587" s="3"/>
      <c r="T587" s="4"/>
      <c r="U587" s="3"/>
      <c r="V587" s="4"/>
      <c r="W587" s="3"/>
      <c r="X587" s="4"/>
      <c r="Y587" s="3"/>
      <c r="Z587" s="4"/>
      <c r="AA587" s="3"/>
      <c r="AB587" s="4"/>
      <c r="AC587" s="3"/>
      <c r="AD587" s="4"/>
      <c r="AE587" s="3"/>
      <c r="AF587" s="4"/>
      <c r="AG587" s="3"/>
      <c r="AH587" s="4"/>
      <c r="AI587" s="3"/>
      <c r="AJ587" s="4"/>
    </row>
    <row r="588">
      <c r="A588" s="3"/>
      <c r="B588" s="4"/>
      <c r="C588" s="3"/>
      <c r="D588" s="4"/>
      <c r="E588" s="3"/>
      <c r="F588" s="4"/>
      <c r="G588" s="3"/>
      <c r="H588" s="4"/>
      <c r="I588" s="3"/>
      <c r="J588" s="4"/>
      <c r="K588" s="3"/>
      <c r="L588" s="4"/>
      <c r="M588" s="3"/>
      <c r="N588" s="4"/>
      <c r="O588" s="3"/>
      <c r="P588" s="4"/>
      <c r="Q588" s="3"/>
      <c r="R588" s="4"/>
      <c r="S588" s="3"/>
      <c r="T588" s="4"/>
      <c r="U588" s="3"/>
      <c r="V588" s="4"/>
      <c r="W588" s="3"/>
      <c r="X588" s="4"/>
      <c r="Y588" s="3"/>
      <c r="Z588" s="4"/>
      <c r="AA588" s="3"/>
      <c r="AB588" s="4"/>
      <c r="AC588" s="3"/>
      <c r="AD588" s="4"/>
      <c r="AE588" s="3"/>
      <c r="AF588" s="4"/>
      <c r="AG588" s="3"/>
      <c r="AH588" s="4"/>
      <c r="AI588" s="3"/>
      <c r="AJ588" s="4"/>
    </row>
    <row r="589">
      <c r="A589" s="3"/>
      <c r="B589" s="4"/>
      <c r="C589" s="3"/>
      <c r="D589" s="4"/>
      <c r="E589" s="3"/>
      <c r="F589" s="4"/>
      <c r="G589" s="3"/>
      <c r="H589" s="4"/>
      <c r="I589" s="3"/>
      <c r="J589" s="4"/>
      <c r="K589" s="3"/>
      <c r="L589" s="4"/>
      <c r="M589" s="3"/>
      <c r="N589" s="4"/>
      <c r="O589" s="3"/>
      <c r="P589" s="4"/>
      <c r="Q589" s="3"/>
      <c r="R589" s="4"/>
      <c r="S589" s="3"/>
      <c r="T589" s="4"/>
      <c r="U589" s="3"/>
      <c r="V589" s="4"/>
      <c r="W589" s="3"/>
      <c r="X589" s="4"/>
      <c r="Y589" s="3"/>
      <c r="Z589" s="4"/>
      <c r="AA589" s="3"/>
      <c r="AB589" s="4"/>
      <c r="AC589" s="3"/>
      <c r="AD589" s="4"/>
      <c r="AE589" s="3"/>
      <c r="AF589" s="4"/>
      <c r="AG589" s="3"/>
      <c r="AH589" s="4"/>
      <c r="AI589" s="3"/>
      <c r="AJ589" s="4"/>
    </row>
    <row r="590">
      <c r="A590" s="3"/>
      <c r="B590" s="4"/>
      <c r="C590" s="3"/>
      <c r="D590" s="4"/>
      <c r="E590" s="3"/>
      <c r="F590" s="4"/>
      <c r="G590" s="3"/>
      <c r="H590" s="4"/>
      <c r="I590" s="3"/>
      <c r="J590" s="4"/>
      <c r="K590" s="3"/>
      <c r="L590" s="4"/>
      <c r="M590" s="3"/>
      <c r="N590" s="4"/>
      <c r="O590" s="3"/>
      <c r="P590" s="4"/>
      <c r="Q590" s="3"/>
      <c r="R590" s="4"/>
      <c r="S590" s="3"/>
      <c r="T590" s="4"/>
      <c r="U590" s="3"/>
      <c r="V590" s="4"/>
      <c r="W590" s="3"/>
      <c r="X590" s="4"/>
      <c r="Y590" s="3"/>
      <c r="Z590" s="4"/>
      <c r="AA590" s="3"/>
      <c r="AB590" s="4"/>
      <c r="AC590" s="3"/>
      <c r="AD590" s="4"/>
      <c r="AE590" s="3"/>
      <c r="AF590" s="4"/>
      <c r="AG590" s="3"/>
      <c r="AH590" s="4"/>
      <c r="AI590" s="3"/>
      <c r="AJ590" s="4"/>
    </row>
    <row r="591">
      <c r="A591" s="3"/>
      <c r="B591" s="4"/>
      <c r="C591" s="3"/>
      <c r="D591" s="4"/>
      <c r="E591" s="3"/>
      <c r="F591" s="4"/>
      <c r="G591" s="3"/>
      <c r="H591" s="4"/>
      <c r="I591" s="3"/>
      <c r="J591" s="4"/>
      <c r="K591" s="3"/>
      <c r="L591" s="4"/>
      <c r="M591" s="3"/>
      <c r="N591" s="4"/>
      <c r="O591" s="3"/>
      <c r="P591" s="4"/>
      <c r="Q591" s="3"/>
      <c r="R591" s="4"/>
      <c r="S591" s="3"/>
      <c r="T591" s="4"/>
      <c r="U591" s="3"/>
      <c r="V591" s="4"/>
      <c r="W591" s="3"/>
      <c r="X591" s="4"/>
      <c r="Y591" s="3"/>
      <c r="Z591" s="4"/>
      <c r="AA591" s="3"/>
      <c r="AB591" s="4"/>
      <c r="AC591" s="3"/>
      <c r="AD591" s="4"/>
      <c r="AE591" s="3"/>
      <c r="AF591" s="4"/>
      <c r="AG591" s="3"/>
      <c r="AH591" s="4"/>
      <c r="AI591" s="3"/>
      <c r="AJ591" s="4"/>
    </row>
    <row r="592">
      <c r="A592" s="3"/>
      <c r="B592" s="4"/>
      <c r="C592" s="3"/>
      <c r="D592" s="4"/>
      <c r="E592" s="3"/>
      <c r="F592" s="4"/>
      <c r="G592" s="3"/>
      <c r="H592" s="4"/>
      <c r="I592" s="3"/>
      <c r="J592" s="4"/>
      <c r="K592" s="3"/>
      <c r="L592" s="4"/>
      <c r="M592" s="3"/>
      <c r="N592" s="4"/>
      <c r="O592" s="3"/>
      <c r="P592" s="4"/>
      <c r="Q592" s="3"/>
      <c r="R592" s="4"/>
      <c r="S592" s="3"/>
      <c r="T592" s="4"/>
      <c r="U592" s="3"/>
      <c r="V592" s="4"/>
      <c r="W592" s="3"/>
      <c r="X592" s="4"/>
      <c r="Y592" s="3"/>
      <c r="Z592" s="4"/>
      <c r="AA592" s="3"/>
      <c r="AB592" s="4"/>
      <c r="AC592" s="3"/>
      <c r="AD592" s="4"/>
      <c r="AE592" s="3"/>
      <c r="AF592" s="4"/>
      <c r="AG592" s="3"/>
      <c r="AH592" s="4"/>
      <c r="AI592" s="3"/>
      <c r="AJ592" s="4"/>
    </row>
    <row r="593">
      <c r="A593" s="3"/>
      <c r="B593" s="4"/>
      <c r="C593" s="3"/>
      <c r="D593" s="4"/>
      <c r="E593" s="3"/>
      <c r="F593" s="4"/>
      <c r="G593" s="3"/>
      <c r="H593" s="4"/>
      <c r="I593" s="3"/>
      <c r="J593" s="4"/>
      <c r="K593" s="3"/>
      <c r="L593" s="4"/>
      <c r="M593" s="3"/>
      <c r="N593" s="4"/>
      <c r="O593" s="3"/>
      <c r="P593" s="4"/>
      <c r="Q593" s="3"/>
      <c r="R593" s="4"/>
      <c r="S593" s="3"/>
      <c r="T593" s="4"/>
      <c r="U593" s="3"/>
      <c r="V593" s="4"/>
      <c r="W593" s="3"/>
      <c r="X593" s="4"/>
      <c r="Y593" s="3"/>
      <c r="Z593" s="4"/>
      <c r="AA593" s="3"/>
      <c r="AB593" s="4"/>
      <c r="AC593" s="3"/>
      <c r="AD593" s="4"/>
      <c r="AE593" s="3"/>
      <c r="AF593" s="4"/>
      <c r="AG593" s="3"/>
      <c r="AH593" s="4"/>
      <c r="AI593" s="3"/>
      <c r="AJ593" s="4"/>
    </row>
    <row r="594">
      <c r="A594" s="3"/>
      <c r="B594" s="4"/>
      <c r="C594" s="3"/>
      <c r="D594" s="4"/>
      <c r="E594" s="3"/>
      <c r="F594" s="4"/>
      <c r="G594" s="3"/>
      <c r="H594" s="4"/>
      <c r="I594" s="3"/>
      <c r="J594" s="4"/>
      <c r="K594" s="3"/>
      <c r="L594" s="4"/>
      <c r="M594" s="3"/>
      <c r="N594" s="4"/>
      <c r="O594" s="3"/>
      <c r="P594" s="4"/>
      <c r="Q594" s="3"/>
      <c r="R594" s="4"/>
      <c r="S594" s="3"/>
      <c r="T594" s="4"/>
      <c r="U594" s="3"/>
      <c r="V594" s="4"/>
      <c r="W594" s="3"/>
      <c r="X594" s="4"/>
      <c r="Y594" s="3"/>
      <c r="Z594" s="4"/>
      <c r="AA594" s="3"/>
      <c r="AB594" s="4"/>
      <c r="AC594" s="3"/>
      <c r="AD594" s="4"/>
      <c r="AE594" s="3"/>
      <c r="AF594" s="4"/>
      <c r="AG594" s="3"/>
      <c r="AH594" s="4"/>
      <c r="AI594" s="3"/>
      <c r="AJ594" s="4"/>
    </row>
    <row r="595">
      <c r="A595" s="3"/>
      <c r="B595" s="4"/>
      <c r="C595" s="3"/>
      <c r="D595" s="4"/>
      <c r="E595" s="3"/>
      <c r="F595" s="4"/>
      <c r="G595" s="3"/>
      <c r="H595" s="4"/>
      <c r="I595" s="3"/>
      <c r="J595" s="4"/>
      <c r="K595" s="3"/>
      <c r="L595" s="4"/>
      <c r="M595" s="3"/>
      <c r="N595" s="4"/>
      <c r="O595" s="3"/>
      <c r="P595" s="4"/>
      <c r="Q595" s="3"/>
      <c r="R595" s="4"/>
      <c r="S595" s="3"/>
      <c r="T595" s="4"/>
      <c r="U595" s="3"/>
      <c r="V595" s="4"/>
      <c r="W595" s="3"/>
      <c r="X595" s="4"/>
      <c r="Y595" s="3"/>
      <c r="Z595" s="4"/>
      <c r="AA595" s="3"/>
      <c r="AB595" s="4"/>
      <c r="AC595" s="3"/>
      <c r="AD595" s="4"/>
      <c r="AE595" s="3"/>
      <c r="AF595" s="4"/>
      <c r="AG595" s="3"/>
      <c r="AH595" s="4"/>
      <c r="AI595" s="3"/>
      <c r="AJ595" s="4"/>
    </row>
    <row r="596">
      <c r="A596" s="3"/>
      <c r="B596" s="4"/>
      <c r="C596" s="3"/>
      <c r="D596" s="4"/>
      <c r="E596" s="3"/>
      <c r="F596" s="4"/>
      <c r="G596" s="3"/>
      <c r="H596" s="4"/>
      <c r="I596" s="3"/>
      <c r="J596" s="4"/>
      <c r="K596" s="3"/>
      <c r="L596" s="4"/>
      <c r="M596" s="3"/>
      <c r="N596" s="4"/>
      <c r="O596" s="3"/>
      <c r="P596" s="4"/>
      <c r="Q596" s="3"/>
      <c r="R596" s="4"/>
      <c r="S596" s="3"/>
      <c r="T596" s="4"/>
      <c r="U596" s="3"/>
      <c r="V596" s="4"/>
      <c r="W596" s="3"/>
      <c r="X596" s="4"/>
      <c r="Y596" s="3"/>
      <c r="Z596" s="4"/>
      <c r="AA596" s="3"/>
      <c r="AB596" s="4"/>
      <c r="AC596" s="3"/>
      <c r="AD596" s="4"/>
      <c r="AE596" s="3"/>
      <c r="AF596" s="4"/>
      <c r="AG596" s="3"/>
      <c r="AH596" s="4"/>
      <c r="AI596" s="3"/>
      <c r="AJ596" s="4"/>
    </row>
    <row r="597">
      <c r="A597" s="3"/>
      <c r="B597" s="4"/>
      <c r="C597" s="3"/>
      <c r="D597" s="4"/>
      <c r="E597" s="3"/>
      <c r="F597" s="4"/>
      <c r="G597" s="3"/>
      <c r="H597" s="4"/>
      <c r="I597" s="3"/>
      <c r="J597" s="4"/>
      <c r="K597" s="3"/>
      <c r="L597" s="4"/>
      <c r="M597" s="3"/>
      <c r="N597" s="4"/>
      <c r="O597" s="3"/>
      <c r="P597" s="4"/>
      <c r="Q597" s="3"/>
      <c r="R597" s="4"/>
      <c r="S597" s="3"/>
      <c r="T597" s="4"/>
      <c r="U597" s="3"/>
      <c r="V597" s="4"/>
      <c r="W597" s="3"/>
      <c r="X597" s="4"/>
      <c r="Y597" s="3"/>
      <c r="Z597" s="4"/>
      <c r="AA597" s="3"/>
      <c r="AB597" s="4"/>
      <c r="AC597" s="3"/>
      <c r="AD597" s="4"/>
      <c r="AE597" s="3"/>
      <c r="AF597" s="4"/>
      <c r="AG597" s="3"/>
      <c r="AH597" s="4"/>
      <c r="AI597" s="3"/>
      <c r="AJ597" s="4"/>
    </row>
    <row r="598">
      <c r="A598" s="3"/>
      <c r="B598" s="4"/>
      <c r="C598" s="3"/>
      <c r="D598" s="4"/>
      <c r="E598" s="3"/>
      <c r="F598" s="4"/>
      <c r="G598" s="3"/>
      <c r="H598" s="4"/>
      <c r="I598" s="3"/>
      <c r="J598" s="4"/>
      <c r="K598" s="3"/>
      <c r="L598" s="4"/>
      <c r="M598" s="3"/>
      <c r="N598" s="4"/>
      <c r="O598" s="3"/>
      <c r="P598" s="4"/>
      <c r="Q598" s="3"/>
      <c r="R598" s="4"/>
      <c r="S598" s="3"/>
      <c r="T598" s="4"/>
      <c r="U598" s="3"/>
      <c r="V598" s="4"/>
      <c r="W598" s="3"/>
      <c r="X598" s="4"/>
      <c r="Y598" s="3"/>
      <c r="Z598" s="4"/>
      <c r="AA598" s="3"/>
      <c r="AB598" s="4"/>
      <c r="AC598" s="3"/>
      <c r="AD598" s="4"/>
      <c r="AE598" s="3"/>
      <c r="AF598" s="4"/>
      <c r="AG598" s="3"/>
      <c r="AH598" s="4"/>
      <c r="AI598" s="3"/>
      <c r="AJ598" s="4"/>
    </row>
    <row r="599">
      <c r="A599" s="3"/>
      <c r="B599" s="4"/>
      <c r="C599" s="3"/>
      <c r="D599" s="4"/>
      <c r="E599" s="3"/>
      <c r="F599" s="4"/>
      <c r="G599" s="3"/>
      <c r="H599" s="4"/>
      <c r="I599" s="3"/>
      <c r="J599" s="4"/>
      <c r="K599" s="3"/>
      <c r="L599" s="4"/>
      <c r="M599" s="3"/>
      <c r="N599" s="4"/>
      <c r="O599" s="3"/>
      <c r="P599" s="4"/>
      <c r="Q599" s="3"/>
      <c r="R599" s="4"/>
      <c r="S599" s="3"/>
      <c r="T599" s="4"/>
      <c r="U599" s="3"/>
      <c r="V599" s="4"/>
      <c r="W599" s="3"/>
      <c r="X599" s="4"/>
      <c r="Y599" s="3"/>
      <c r="Z599" s="4"/>
      <c r="AA599" s="3"/>
      <c r="AB599" s="4"/>
      <c r="AC599" s="3"/>
      <c r="AD599" s="4"/>
      <c r="AE599" s="3"/>
      <c r="AF599" s="4"/>
      <c r="AG599" s="3"/>
      <c r="AH599" s="4"/>
      <c r="AI599" s="3"/>
      <c r="AJ599" s="4"/>
    </row>
    <row r="600">
      <c r="A600" s="3"/>
      <c r="B600" s="4"/>
      <c r="C600" s="3"/>
      <c r="D600" s="4"/>
      <c r="E600" s="3"/>
      <c r="F600" s="4"/>
      <c r="G600" s="3"/>
      <c r="H600" s="4"/>
      <c r="I600" s="3"/>
      <c r="J600" s="4"/>
      <c r="K600" s="3"/>
      <c r="L600" s="4"/>
      <c r="M600" s="3"/>
      <c r="N600" s="4"/>
      <c r="O600" s="3"/>
      <c r="P600" s="4"/>
      <c r="Q600" s="3"/>
      <c r="R600" s="4"/>
      <c r="S600" s="3"/>
      <c r="T600" s="4"/>
      <c r="U600" s="3"/>
      <c r="V600" s="4"/>
      <c r="W600" s="3"/>
      <c r="X600" s="4"/>
      <c r="Y600" s="3"/>
      <c r="Z600" s="4"/>
      <c r="AA600" s="3"/>
      <c r="AB600" s="4"/>
      <c r="AC600" s="3"/>
      <c r="AD600" s="4"/>
      <c r="AE600" s="3"/>
      <c r="AF600" s="4"/>
      <c r="AG600" s="3"/>
      <c r="AH600" s="4"/>
      <c r="AI600" s="3"/>
      <c r="AJ600" s="4"/>
    </row>
    <row r="601">
      <c r="A601" s="3"/>
      <c r="B601" s="4"/>
      <c r="C601" s="3"/>
      <c r="D601" s="4"/>
      <c r="E601" s="3"/>
      <c r="F601" s="4"/>
      <c r="G601" s="3"/>
      <c r="H601" s="4"/>
      <c r="I601" s="3"/>
      <c r="J601" s="4"/>
      <c r="K601" s="3"/>
      <c r="L601" s="4"/>
      <c r="M601" s="3"/>
      <c r="N601" s="4"/>
      <c r="O601" s="3"/>
      <c r="P601" s="4"/>
      <c r="Q601" s="3"/>
      <c r="R601" s="4"/>
      <c r="S601" s="3"/>
      <c r="T601" s="4"/>
      <c r="U601" s="3"/>
      <c r="V601" s="4"/>
      <c r="W601" s="3"/>
      <c r="X601" s="4"/>
      <c r="Y601" s="3"/>
      <c r="Z601" s="4"/>
      <c r="AA601" s="3"/>
      <c r="AB601" s="4"/>
      <c r="AC601" s="3"/>
      <c r="AD601" s="4"/>
      <c r="AE601" s="3"/>
      <c r="AF601" s="4"/>
      <c r="AG601" s="3"/>
      <c r="AH601" s="4"/>
      <c r="AI601" s="3"/>
      <c r="AJ601" s="4"/>
    </row>
    <row r="602">
      <c r="A602" s="3"/>
      <c r="B602" s="4"/>
      <c r="C602" s="3"/>
      <c r="D602" s="4"/>
      <c r="E602" s="3"/>
      <c r="F602" s="4"/>
      <c r="G602" s="3"/>
      <c r="H602" s="4"/>
      <c r="I602" s="3"/>
      <c r="J602" s="4"/>
      <c r="K602" s="3"/>
      <c r="L602" s="4"/>
      <c r="M602" s="3"/>
      <c r="N602" s="4"/>
      <c r="O602" s="3"/>
      <c r="P602" s="4"/>
      <c r="Q602" s="3"/>
      <c r="R602" s="4"/>
      <c r="S602" s="3"/>
      <c r="T602" s="4"/>
      <c r="U602" s="3"/>
      <c r="V602" s="4"/>
      <c r="W602" s="3"/>
      <c r="X602" s="4"/>
      <c r="Y602" s="3"/>
      <c r="Z602" s="4"/>
      <c r="AA602" s="3"/>
      <c r="AB602" s="4"/>
      <c r="AC602" s="3"/>
      <c r="AD602" s="4"/>
      <c r="AE602" s="3"/>
      <c r="AF602" s="4"/>
      <c r="AG602" s="3"/>
      <c r="AH602" s="4"/>
      <c r="AI602" s="3"/>
      <c r="AJ602" s="4"/>
    </row>
    <row r="603">
      <c r="A603" s="3"/>
      <c r="B603" s="4"/>
      <c r="C603" s="3"/>
      <c r="D603" s="4"/>
      <c r="E603" s="3"/>
      <c r="F603" s="4"/>
      <c r="G603" s="3"/>
      <c r="H603" s="4"/>
      <c r="I603" s="3"/>
      <c r="J603" s="4"/>
      <c r="K603" s="3"/>
      <c r="L603" s="4"/>
      <c r="M603" s="3"/>
      <c r="N603" s="4"/>
      <c r="O603" s="3"/>
      <c r="P603" s="4"/>
      <c r="Q603" s="3"/>
      <c r="R603" s="4"/>
      <c r="S603" s="3"/>
      <c r="T603" s="4"/>
      <c r="U603" s="3"/>
      <c r="V603" s="4"/>
      <c r="W603" s="3"/>
      <c r="X603" s="4"/>
      <c r="Y603" s="3"/>
      <c r="Z603" s="4"/>
      <c r="AA603" s="3"/>
      <c r="AB603" s="4"/>
      <c r="AC603" s="3"/>
      <c r="AD603" s="4"/>
      <c r="AE603" s="3"/>
      <c r="AF603" s="4"/>
      <c r="AG603" s="3"/>
      <c r="AH603" s="4"/>
      <c r="AI603" s="3"/>
      <c r="AJ603" s="4"/>
    </row>
    <row r="604">
      <c r="A604" s="3"/>
      <c r="B604" s="4"/>
      <c r="C604" s="3"/>
      <c r="D604" s="4"/>
      <c r="E604" s="3"/>
      <c r="F604" s="4"/>
      <c r="G604" s="3"/>
      <c r="H604" s="4"/>
      <c r="I604" s="3"/>
      <c r="J604" s="4"/>
      <c r="K604" s="3"/>
      <c r="L604" s="4"/>
      <c r="M604" s="3"/>
      <c r="N604" s="4"/>
      <c r="O604" s="3"/>
      <c r="P604" s="4"/>
      <c r="Q604" s="3"/>
      <c r="R604" s="4"/>
      <c r="S604" s="3"/>
      <c r="T604" s="4"/>
      <c r="U604" s="3"/>
      <c r="V604" s="4"/>
      <c r="W604" s="3"/>
      <c r="X604" s="4"/>
      <c r="Y604" s="3"/>
      <c r="Z604" s="4"/>
      <c r="AA604" s="3"/>
      <c r="AB604" s="4"/>
      <c r="AC604" s="3"/>
      <c r="AD604" s="4"/>
      <c r="AE604" s="3"/>
      <c r="AF604" s="4"/>
      <c r="AG604" s="3"/>
      <c r="AH604" s="4"/>
      <c r="AI604" s="3"/>
      <c r="AJ604" s="4"/>
    </row>
    <row r="605">
      <c r="A605" s="3"/>
      <c r="B605" s="4"/>
      <c r="C605" s="3"/>
      <c r="D605" s="4"/>
      <c r="E605" s="3"/>
      <c r="F605" s="4"/>
      <c r="G605" s="3"/>
      <c r="H605" s="4"/>
      <c r="I605" s="3"/>
      <c r="J605" s="4"/>
      <c r="K605" s="3"/>
      <c r="L605" s="4"/>
      <c r="M605" s="3"/>
      <c r="N605" s="4"/>
      <c r="O605" s="3"/>
      <c r="P605" s="4"/>
      <c r="Q605" s="3"/>
      <c r="R605" s="4"/>
      <c r="S605" s="3"/>
      <c r="T605" s="4"/>
      <c r="U605" s="3"/>
      <c r="V605" s="4"/>
      <c r="W605" s="3"/>
      <c r="X605" s="4"/>
      <c r="Y605" s="3"/>
      <c r="Z605" s="4"/>
      <c r="AA605" s="3"/>
      <c r="AB605" s="4"/>
      <c r="AC605" s="3"/>
      <c r="AD605" s="4"/>
      <c r="AE605" s="3"/>
      <c r="AF605" s="4"/>
      <c r="AG605" s="3"/>
      <c r="AH605" s="4"/>
      <c r="AI605" s="3"/>
      <c r="AJ605" s="4"/>
    </row>
    <row r="606">
      <c r="A606" s="3"/>
      <c r="B606" s="4"/>
      <c r="C606" s="3"/>
      <c r="D606" s="4"/>
      <c r="E606" s="3"/>
      <c r="F606" s="4"/>
      <c r="G606" s="3"/>
      <c r="H606" s="4"/>
      <c r="I606" s="3"/>
      <c r="J606" s="4"/>
      <c r="K606" s="3"/>
      <c r="L606" s="4"/>
      <c r="M606" s="3"/>
      <c r="N606" s="4"/>
      <c r="O606" s="3"/>
      <c r="P606" s="4"/>
      <c r="Q606" s="3"/>
      <c r="R606" s="4"/>
      <c r="S606" s="3"/>
      <c r="T606" s="4"/>
      <c r="U606" s="3"/>
      <c r="V606" s="4"/>
      <c r="W606" s="3"/>
      <c r="X606" s="4"/>
      <c r="Y606" s="3"/>
      <c r="Z606" s="4"/>
      <c r="AA606" s="3"/>
      <c r="AB606" s="4"/>
      <c r="AC606" s="3"/>
      <c r="AD606" s="4"/>
      <c r="AE606" s="3"/>
      <c r="AF606" s="4"/>
      <c r="AG606" s="3"/>
      <c r="AH606" s="4"/>
      <c r="AI606" s="3"/>
      <c r="AJ606" s="4"/>
    </row>
    <row r="607">
      <c r="A607" s="3"/>
      <c r="B607" s="4"/>
      <c r="C607" s="3"/>
      <c r="D607" s="4"/>
      <c r="E607" s="3"/>
      <c r="F607" s="4"/>
      <c r="G607" s="3"/>
      <c r="H607" s="4"/>
      <c r="I607" s="3"/>
      <c r="J607" s="4"/>
      <c r="K607" s="3"/>
      <c r="L607" s="4"/>
      <c r="M607" s="3"/>
      <c r="N607" s="4"/>
      <c r="O607" s="3"/>
      <c r="P607" s="4"/>
      <c r="Q607" s="3"/>
      <c r="R607" s="4"/>
      <c r="S607" s="3"/>
      <c r="T607" s="4"/>
      <c r="U607" s="3"/>
      <c r="V607" s="4"/>
      <c r="W607" s="3"/>
      <c r="X607" s="4"/>
      <c r="Y607" s="3"/>
      <c r="Z607" s="4"/>
      <c r="AA607" s="3"/>
      <c r="AB607" s="4"/>
      <c r="AC607" s="3"/>
      <c r="AD607" s="4"/>
      <c r="AE607" s="3"/>
      <c r="AF607" s="4"/>
      <c r="AG607" s="3"/>
      <c r="AH607" s="4"/>
      <c r="AI607" s="3"/>
      <c r="AJ607" s="4"/>
    </row>
    <row r="608">
      <c r="A608" s="3"/>
      <c r="B608" s="4"/>
      <c r="C608" s="3"/>
      <c r="D608" s="4"/>
      <c r="E608" s="3"/>
      <c r="F608" s="4"/>
      <c r="G608" s="3"/>
      <c r="H608" s="4"/>
      <c r="I608" s="3"/>
      <c r="J608" s="4"/>
      <c r="K608" s="3"/>
      <c r="L608" s="4"/>
      <c r="M608" s="3"/>
      <c r="N608" s="4"/>
      <c r="O608" s="3"/>
      <c r="P608" s="4"/>
      <c r="Q608" s="3"/>
      <c r="R608" s="4"/>
      <c r="S608" s="3"/>
      <c r="T608" s="4"/>
      <c r="U608" s="3"/>
      <c r="V608" s="4"/>
      <c r="W608" s="3"/>
      <c r="X608" s="4"/>
      <c r="Y608" s="3"/>
      <c r="Z608" s="4"/>
      <c r="AA608" s="3"/>
      <c r="AB608" s="4"/>
      <c r="AC608" s="3"/>
      <c r="AD608" s="4"/>
      <c r="AE608" s="3"/>
      <c r="AF608" s="4"/>
      <c r="AG608" s="3"/>
      <c r="AH608" s="4"/>
      <c r="AI608" s="3"/>
      <c r="AJ608" s="4"/>
    </row>
    <row r="609">
      <c r="A609" s="3"/>
      <c r="B609" s="4"/>
      <c r="C609" s="3"/>
      <c r="D609" s="4"/>
      <c r="E609" s="3"/>
      <c r="F609" s="4"/>
      <c r="G609" s="3"/>
      <c r="H609" s="4"/>
      <c r="I609" s="3"/>
      <c r="J609" s="4"/>
      <c r="K609" s="3"/>
      <c r="L609" s="4"/>
      <c r="M609" s="3"/>
      <c r="N609" s="4"/>
      <c r="O609" s="3"/>
      <c r="P609" s="4"/>
      <c r="Q609" s="3"/>
      <c r="R609" s="4"/>
      <c r="S609" s="3"/>
      <c r="T609" s="4"/>
      <c r="U609" s="3"/>
      <c r="V609" s="4"/>
      <c r="W609" s="3"/>
      <c r="X609" s="4"/>
      <c r="Y609" s="3"/>
      <c r="Z609" s="4"/>
      <c r="AA609" s="3"/>
      <c r="AB609" s="4"/>
      <c r="AC609" s="3"/>
      <c r="AD609" s="4"/>
      <c r="AE609" s="3"/>
      <c r="AF609" s="4"/>
      <c r="AG609" s="3"/>
      <c r="AH609" s="4"/>
      <c r="AI609" s="3"/>
      <c r="AJ609" s="4"/>
    </row>
    <row r="610">
      <c r="A610" s="3"/>
      <c r="B610" s="4"/>
      <c r="C610" s="3"/>
      <c r="D610" s="4"/>
      <c r="E610" s="3"/>
      <c r="F610" s="4"/>
      <c r="G610" s="3"/>
      <c r="H610" s="4"/>
      <c r="I610" s="3"/>
      <c r="J610" s="4"/>
      <c r="K610" s="3"/>
      <c r="L610" s="4"/>
      <c r="M610" s="3"/>
      <c r="N610" s="4"/>
      <c r="O610" s="3"/>
      <c r="P610" s="4"/>
      <c r="Q610" s="3"/>
      <c r="R610" s="4"/>
      <c r="S610" s="3"/>
      <c r="T610" s="4"/>
      <c r="U610" s="3"/>
      <c r="V610" s="4"/>
      <c r="W610" s="3"/>
      <c r="X610" s="4"/>
      <c r="Y610" s="3"/>
      <c r="Z610" s="4"/>
      <c r="AA610" s="3"/>
      <c r="AB610" s="4"/>
      <c r="AC610" s="3"/>
      <c r="AD610" s="4"/>
      <c r="AE610" s="3"/>
      <c r="AF610" s="4"/>
      <c r="AG610" s="3"/>
      <c r="AH610" s="4"/>
      <c r="AI610" s="3"/>
      <c r="AJ610" s="4"/>
    </row>
    <row r="611">
      <c r="A611" s="3"/>
      <c r="B611" s="4"/>
      <c r="C611" s="3"/>
      <c r="D611" s="4"/>
      <c r="E611" s="3"/>
      <c r="F611" s="4"/>
      <c r="G611" s="3"/>
      <c r="H611" s="4"/>
      <c r="I611" s="3"/>
      <c r="J611" s="4"/>
      <c r="K611" s="3"/>
      <c r="L611" s="4"/>
      <c r="M611" s="3"/>
      <c r="N611" s="4"/>
      <c r="O611" s="3"/>
      <c r="P611" s="4"/>
      <c r="Q611" s="3"/>
      <c r="R611" s="4"/>
      <c r="S611" s="3"/>
      <c r="T611" s="4"/>
      <c r="U611" s="3"/>
      <c r="V611" s="4"/>
      <c r="W611" s="3"/>
      <c r="X611" s="4"/>
      <c r="Y611" s="3"/>
      <c r="Z611" s="4"/>
      <c r="AA611" s="3"/>
      <c r="AB611" s="4"/>
      <c r="AC611" s="3"/>
      <c r="AD611" s="4"/>
      <c r="AE611" s="3"/>
      <c r="AF611" s="4"/>
      <c r="AG611" s="3"/>
      <c r="AH611" s="4"/>
      <c r="AI611" s="3"/>
      <c r="AJ611" s="4"/>
    </row>
    <row r="612">
      <c r="A612" s="3"/>
      <c r="B612" s="4"/>
      <c r="C612" s="3"/>
      <c r="D612" s="4"/>
      <c r="E612" s="3"/>
      <c r="F612" s="4"/>
      <c r="G612" s="3"/>
      <c r="H612" s="4"/>
      <c r="I612" s="3"/>
      <c r="J612" s="4"/>
      <c r="K612" s="3"/>
      <c r="L612" s="4"/>
      <c r="M612" s="3"/>
      <c r="N612" s="4"/>
      <c r="O612" s="3"/>
      <c r="P612" s="4"/>
      <c r="Q612" s="3"/>
      <c r="R612" s="4"/>
      <c r="S612" s="3"/>
      <c r="T612" s="4"/>
      <c r="U612" s="3"/>
      <c r="V612" s="4"/>
      <c r="W612" s="3"/>
      <c r="X612" s="4"/>
      <c r="Y612" s="3"/>
      <c r="Z612" s="4"/>
      <c r="AA612" s="3"/>
      <c r="AB612" s="4"/>
      <c r="AC612" s="3"/>
      <c r="AD612" s="4"/>
      <c r="AE612" s="3"/>
      <c r="AF612" s="4"/>
      <c r="AG612" s="3"/>
      <c r="AH612" s="4"/>
      <c r="AI612" s="3"/>
      <c r="AJ612" s="4"/>
    </row>
    <row r="613">
      <c r="A613" s="3"/>
      <c r="B613" s="4"/>
      <c r="C613" s="3"/>
      <c r="D613" s="4"/>
      <c r="E613" s="3"/>
      <c r="F613" s="4"/>
      <c r="G613" s="3"/>
      <c r="H613" s="4"/>
      <c r="I613" s="3"/>
      <c r="J613" s="4"/>
      <c r="K613" s="3"/>
      <c r="L613" s="4"/>
      <c r="M613" s="3"/>
      <c r="N613" s="4"/>
      <c r="O613" s="3"/>
      <c r="P613" s="4"/>
      <c r="Q613" s="3"/>
      <c r="R613" s="4"/>
      <c r="S613" s="3"/>
      <c r="T613" s="4"/>
      <c r="U613" s="3"/>
      <c r="V613" s="4"/>
      <c r="W613" s="3"/>
      <c r="X613" s="4"/>
      <c r="Y613" s="3"/>
      <c r="Z613" s="4"/>
      <c r="AA613" s="3"/>
      <c r="AB613" s="4"/>
      <c r="AC613" s="3"/>
      <c r="AD613" s="4"/>
      <c r="AE613" s="3"/>
      <c r="AF613" s="4"/>
      <c r="AG613" s="3"/>
      <c r="AH613" s="4"/>
      <c r="AI613" s="3"/>
      <c r="AJ613" s="4"/>
    </row>
    <row r="614">
      <c r="A614" s="3"/>
      <c r="B614" s="4"/>
      <c r="C614" s="3"/>
      <c r="D614" s="4"/>
      <c r="E614" s="3"/>
      <c r="F614" s="4"/>
      <c r="G614" s="3"/>
      <c r="H614" s="4"/>
      <c r="I614" s="3"/>
      <c r="J614" s="4"/>
      <c r="K614" s="3"/>
      <c r="L614" s="4"/>
      <c r="M614" s="3"/>
      <c r="N614" s="4"/>
      <c r="O614" s="3"/>
      <c r="P614" s="4"/>
      <c r="Q614" s="3"/>
      <c r="R614" s="4"/>
      <c r="S614" s="3"/>
      <c r="T614" s="4"/>
      <c r="U614" s="3"/>
      <c r="V614" s="4"/>
      <c r="W614" s="3"/>
      <c r="X614" s="4"/>
      <c r="Y614" s="3"/>
      <c r="Z614" s="4"/>
      <c r="AA614" s="3"/>
      <c r="AB614" s="4"/>
      <c r="AC614" s="3"/>
      <c r="AD614" s="4"/>
      <c r="AE614" s="3"/>
      <c r="AF614" s="4"/>
      <c r="AG614" s="3"/>
      <c r="AH614" s="4"/>
      <c r="AI614" s="3"/>
      <c r="AJ614" s="4"/>
    </row>
    <row r="615">
      <c r="A615" s="3"/>
      <c r="B615" s="4"/>
      <c r="C615" s="3"/>
      <c r="D615" s="4"/>
      <c r="E615" s="3"/>
      <c r="F615" s="4"/>
      <c r="G615" s="3"/>
      <c r="H615" s="4"/>
      <c r="I615" s="3"/>
      <c r="J615" s="4"/>
      <c r="K615" s="3"/>
      <c r="L615" s="4"/>
      <c r="M615" s="3"/>
      <c r="N615" s="4"/>
      <c r="O615" s="3"/>
      <c r="P615" s="4"/>
      <c r="Q615" s="3"/>
      <c r="R615" s="4"/>
      <c r="S615" s="3"/>
      <c r="T615" s="4"/>
      <c r="U615" s="3"/>
      <c r="V615" s="4"/>
      <c r="W615" s="3"/>
      <c r="X615" s="4"/>
      <c r="Y615" s="3"/>
      <c r="Z615" s="4"/>
      <c r="AA615" s="3"/>
      <c r="AB615" s="4"/>
      <c r="AC615" s="3"/>
      <c r="AD615" s="4"/>
      <c r="AE615" s="3"/>
      <c r="AF615" s="4"/>
      <c r="AG615" s="3"/>
      <c r="AH615" s="4"/>
      <c r="AI615" s="3"/>
      <c r="AJ615" s="4"/>
    </row>
    <row r="616">
      <c r="A616" s="3"/>
      <c r="B616" s="4"/>
      <c r="C616" s="3"/>
      <c r="D616" s="4"/>
      <c r="E616" s="3"/>
      <c r="F616" s="4"/>
      <c r="G616" s="3"/>
      <c r="H616" s="4"/>
      <c r="I616" s="3"/>
      <c r="J616" s="4"/>
      <c r="K616" s="3"/>
      <c r="L616" s="4"/>
      <c r="M616" s="3"/>
      <c r="N616" s="4"/>
      <c r="O616" s="3"/>
      <c r="P616" s="4"/>
      <c r="Q616" s="3"/>
      <c r="R616" s="4"/>
      <c r="S616" s="3"/>
      <c r="T616" s="4"/>
      <c r="U616" s="3"/>
      <c r="V616" s="4"/>
      <c r="W616" s="3"/>
      <c r="X616" s="4"/>
      <c r="Y616" s="3"/>
      <c r="Z616" s="4"/>
      <c r="AA616" s="3"/>
      <c r="AB616" s="4"/>
      <c r="AC616" s="3"/>
      <c r="AD616" s="4"/>
      <c r="AE616" s="3"/>
      <c r="AF616" s="4"/>
      <c r="AG616" s="3"/>
      <c r="AH616" s="4"/>
      <c r="AI616" s="3"/>
      <c r="AJ616" s="4"/>
    </row>
    <row r="617">
      <c r="A617" s="3"/>
      <c r="B617" s="4"/>
      <c r="C617" s="3"/>
      <c r="D617" s="4"/>
      <c r="E617" s="3"/>
      <c r="F617" s="4"/>
      <c r="G617" s="3"/>
      <c r="H617" s="4"/>
      <c r="I617" s="3"/>
      <c r="J617" s="4"/>
      <c r="K617" s="3"/>
      <c r="L617" s="4"/>
      <c r="M617" s="3"/>
      <c r="N617" s="4"/>
      <c r="O617" s="3"/>
      <c r="P617" s="4"/>
      <c r="Q617" s="3"/>
      <c r="R617" s="4"/>
      <c r="S617" s="3"/>
      <c r="T617" s="4"/>
      <c r="U617" s="3"/>
      <c r="V617" s="4"/>
      <c r="W617" s="3"/>
      <c r="X617" s="4"/>
      <c r="Y617" s="3"/>
      <c r="Z617" s="4"/>
      <c r="AA617" s="3"/>
      <c r="AB617" s="4"/>
      <c r="AC617" s="3"/>
      <c r="AD617" s="4"/>
      <c r="AE617" s="3"/>
      <c r="AF617" s="4"/>
      <c r="AG617" s="3"/>
      <c r="AH617" s="4"/>
      <c r="AI617" s="3"/>
      <c r="AJ617" s="4"/>
    </row>
    <row r="618">
      <c r="A618" s="3"/>
      <c r="B618" s="4"/>
      <c r="C618" s="3"/>
      <c r="D618" s="4"/>
      <c r="E618" s="3"/>
      <c r="F618" s="4"/>
      <c r="G618" s="3"/>
      <c r="H618" s="4"/>
      <c r="I618" s="3"/>
      <c r="J618" s="4"/>
      <c r="K618" s="3"/>
      <c r="L618" s="4"/>
      <c r="M618" s="3"/>
      <c r="N618" s="4"/>
      <c r="O618" s="3"/>
      <c r="P618" s="4"/>
      <c r="Q618" s="3"/>
      <c r="R618" s="4"/>
      <c r="S618" s="3"/>
      <c r="T618" s="4"/>
      <c r="U618" s="3"/>
      <c r="V618" s="4"/>
      <c r="W618" s="3"/>
      <c r="X618" s="4"/>
      <c r="Y618" s="3"/>
      <c r="Z618" s="4"/>
      <c r="AA618" s="3"/>
      <c r="AB618" s="4"/>
      <c r="AC618" s="3"/>
      <c r="AD618" s="4"/>
      <c r="AE618" s="3"/>
      <c r="AF618" s="4"/>
      <c r="AG618" s="3"/>
      <c r="AH618" s="4"/>
      <c r="AI618" s="3"/>
      <c r="AJ618" s="4"/>
    </row>
    <row r="619">
      <c r="A619" s="3"/>
      <c r="B619" s="4"/>
      <c r="C619" s="3"/>
      <c r="D619" s="4"/>
      <c r="E619" s="3"/>
      <c r="F619" s="4"/>
      <c r="G619" s="3"/>
      <c r="H619" s="4"/>
      <c r="I619" s="3"/>
      <c r="J619" s="4"/>
      <c r="K619" s="3"/>
      <c r="L619" s="4"/>
      <c r="M619" s="3"/>
      <c r="N619" s="4"/>
      <c r="O619" s="3"/>
      <c r="P619" s="4"/>
      <c r="Q619" s="3"/>
      <c r="R619" s="4"/>
      <c r="S619" s="3"/>
      <c r="T619" s="4"/>
      <c r="U619" s="3"/>
      <c r="V619" s="4"/>
      <c r="W619" s="3"/>
      <c r="X619" s="4"/>
      <c r="Y619" s="3"/>
      <c r="Z619" s="4"/>
      <c r="AA619" s="3"/>
      <c r="AB619" s="4"/>
      <c r="AC619" s="3"/>
      <c r="AD619" s="4"/>
      <c r="AE619" s="3"/>
      <c r="AF619" s="4"/>
      <c r="AG619" s="3"/>
      <c r="AH619" s="4"/>
      <c r="AI619" s="3"/>
      <c r="AJ619" s="4"/>
    </row>
    <row r="620">
      <c r="A620" s="3"/>
      <c r="B620" s="4"/>
      <c r="C620" s="3"/>
      <c r="D620" s="4"/>
      <c r="E620" s="3"/>
      <c r="F620" s="4"/>
      <c r="G620" s="3"/>
      <c r="H620" s="4"/>
      <c r="I620" s="3"/>
      <c r="J620" s="4"/>
      <c r="K620" s="3"/>
      <c r="L620" s="4"/>
      <c r="M620" s="3"/>
      <c r="N620" s="4"/>
      <c r="O620" s="3"/>
      <c r="P620" s="4"/>
      <c r="Q620" s="3"/>
      <c r="R620" s="4"/>
      <c r="S620" s="3"/>
      <c r="T620" s="4"/>
      <c r="U620" s="3"/>
      <c r="V620" s="4"/>
      <c r="W620" s="3"/>
      <c r="X620" s="4"/>
      <c r="Y620" s="3"/>
      <c r="Z620" s="4"/>
      <c r="AA620" s="3"/>
      <c r="AB620" s="4"/>
      <c r="AC620" s="3"/>
      <c r="AD620" s="4"/>
      <c r="AE620" s="3"/>
      <c r="AF620" s="4"/>
      <c r="AG620" s="3"/>
      <c r="AH620" s="4"/>
      <c r="AI620" s="3"/>
      <c r="AJ620" s="4"/>
    </row>
    <row r="621">
      <c r="A621" s="3"/>
      <c r="B621" s="4"/>
      <c r="C621" s="3"/>
      <c r="D621" s="4"/>
      <c r="E621" s="3"/>
      <c r="F621" s="4"/>
      <c r="G621" s="3"/>
      <c r="H621" s="4"/>
      <c r="I621" s="3"/>
      <c r="J621" s="4"/>
      <c r="K621" s="3"/>
      <c r="L621" s="4"/>
      <c r="M621" s="3"/>
      <c r="N621" s="4"/>
      <c r="O621" s="3"/>
      <c r="P621" s="4"/>
      <c r="Q621" s="3"/>
      <c r="R621" s="4"/>
      <c r="S621" s="3"/>
      <c r="T621" s="4"/>
      <c r="U621" s="3"/>
      <c r="V621" s="4"/>
      <c r="W621" s="3"/>
      <c r="X621" s="4"/>
      <c r="Y621" s="3"/>
      <c r="Z621" s="4"/>
      <c r="AA621" s="3"/>
      <c r="AB621" s="4"/>
      <c r="AC621" s="3"/>
      <c r="AD621" s="4"/>
      <c r="AE621" s="3"/>
      <c r="AF621" s="4"/>
      <c r="AG621" s="3"/>
      <c r="AH621" s="4"/>
      <c r="AI621" s="3"/>
      <c r="AJ621" s="4"/>
    </row>
    <row r="622">
      <c r="A622" s="3"/>
      <c r="B622" s="4"/>
      <c r="C622" s="3"/>
      <c r="D622" s="4"/>
      <c r="E622" s="3"/>
      <c r="F622" s="4"/>
      <c r="G622" s="3"/>
      <c r="H622" s="4"/>
      <c r="I622" s="3"/>
      <c r="J622" s="4"/>
      <c r="K622" s="3"/>
      <c r="L622" s="4"/>
      <c r="M622" s="3"/>
      <c r="N622" s="4"/>
      <c r="O622" s="3"/>
      <c r="P622" s="4"/>
      <c r="Q622" s="3"/>
      <c r="R622" s="4"/>
      <c r="S622" s="3"/>
      <c r="T622" s="4"/>
      <c r="U622" s="3"/>
      <c r="V622" s="4"/>
      <c r="W622" s="3"/>
      <c r="X622" s="4"/>
      <c r="Y622" s="3"/>
      <c r="Z622" s="4"/>
      <c r="AA622" s="3"/>
      <c r="AB622" s="4"/>
      <c r="AC622" s="3"/>
      <c r="AD622" s="4"/>
      <c r="AE622" s="3"/>
      <c r="AF622" s="4"/>
      <c r="AG622" s="3"/>
      <c r="AH622" s="4"/>
      <c r="AI622" s="3"/>
      <c r="AJ622" s="4"/>
    </row>
    <row r="623">
      <c r="A623" s="3"/>
      <c r="B623" s="4"/>
      <c r="C623" s="3"/>
      <c r="D623" s="4"/>
      <c r="E623" s="3"/>
      <c r="F623" s="4"/>
      <c r="G623" s="3"/>
      <c r="H623" s="4"/>
      <c r="I623" s="3"/>
      <c r="J623" s="4"/>
      <c r="K623" s="3"/>
      <c r="L623" s="4"/>
      <c r="M623" s="3"/>
      <c r="N623" s="4"/>
      <c r="O623" s="3"/>
      <c r="P623" s="4"/>
      <c r="Q623" s="3"/>
      <c r="R623" s="4"/>
      <c r="S623" s="3"/>
      <c r="T623" s="4"/>
      <c r="U623" s="3"/>
      <c r="V623" s="4"/>
      <c r="W623" s="3"/>
      <c r="X623" s="4"/>
      <c r="Y623" s="3"/>
      <c r="Z623" s="4"/>
      <c r="AA623" s="3"/>
      <c r="AB623" s="4"/>
      <c r="AC623" s="3"/>
      <c r="AD623" s="4"/>
      <c r="AE623" s="3"/>
      <c r="AF623" s="4"/>
      <c r="AG623" s="3"/>
      <c r="AH623" s="4"/>
      <c r="AI623" s="3"/>
      <c r="AJ623" s="4"/>
    </row>
    <row r="624">
      <c r="A624" s="3"/>
      <c r="B624" s="4"/>
      <c r="C624" s="3"/>
      <c r="D624" s="4"/>
      <c r="E624" s="3"/>
      <c r="F624" s="4"/>
      <c r="G624" s="3"/>
      <c r="H624" s="4"/>
      <c r="I624" s="3"/>
      <c r="J624" s="4"/>
      <c r="K624" s="3"/>
      <c r="L624" s="4"/>
      <c r="M624" s="3"/>
      <c r="N624" s="4"/>
      <c r="O624" s="3"/>
      <c r="P624" s="4"/>
      <c r="Q624" s="3"/>
      <c r="R624" s="4"/>
      <c r="S624" s="3"/>
      <c r="T624" s="4"/>
      <c r="U624" s="3"/>
      <c r="V624" s="4"/>
      <c r="W624" s="3"/>
      <c r="X624" s="4"/>
      <c r="Y624" s="3"/>
      <c r="Z624" s="4"/>
      <c r="AA624" s="3"/>
      <c r="AB624" s="4"/>
      <c r="AC624" s="3"/>
      <c r="AD624" s="4"/>
      <c r="AE624" s="3"/>
      <c r="AF624" s="4"/>
      <c r="AG624" s="3"/>
      <c r="AH624" s="4"/>
      <c r="AI624" s="3"/>
      <c r="AJ624" s="4"/>
    </row>
    <row r="625">
      <c r="A625" s="3"/>
      <c r="B625" s="4"/>
      <c r="C625" s="3"/>
      <c r="D625" s="4"/>
      <c r="E625" s="3"/>
      <c r="F625" s="4"/>
      <c r="G625" s="3"/>
      <c r="H625" s="4"/>
      <c r="I625" s="3"/>
      <c r="J625" s="4"/>
      <c r="K625" s="3"/>
      <c r="L625" s="4"/>
      <c r="M625" s="3"/>
      <c r="N625" s="4"/>
      <c r="O625" s="3"/>
      <c r="P625" s="4"/>
      <c r="Q625" s="3"/>
      <c r="R625" s="4"/>
      <c r="S625" s="3"/>
      <c r="T625" s="4"/>
      <c r="U625" s="3"/>
      <c r="V625" s="4"/>
      <c r="W625" s="3"/>
      <c r="X625" s="4"/>
      <c r="Y625" s="3"/>
      <c r="Z625" s="4"/>
      <c r="AA625" s="3"/>
      <c r="AB625" s="4"/>
      <c r="AC625" s="3"/>
      <c r="AD625" s="4"/>
      <c r="AE625" s="3"/>
      <c r="AF625" s="4"/>
      <c r="AG625" s="3"/>
      <c r="AH625" s="4"/>
      <c r="AI625" s="3"/>
      <c r="AJ625" s="4"/>
    </row>
    <row r="626">
      <c r="A626" s="3"/>
      <c r="B626" s="4"/>
      <c r="C626" s="3"/>
      <c r="D626" s="4"/>
      <c r="E626" s="3"/>
      <c r="F626" s="4"/>
      <c r="G626" s="3"/>
      <c r="H626" s="4"/>
      <c r="I626" s="3"/>
      <c r="J626" s="4"/>
      <c r="K626" s="3"/>
      <c r="L626" s="4"/>
      <c r="M626" s="3"/>
      <c r="N626" s="4"/>
      <c r="O626" s="3"/>
      <c r="P626" s="4"/>
      <c r="Q626" s="3"/>
      <c r="R626" s="4"/>
      <c r="S626" s="3"/>
      <c r="T626" s="4"/>
      <c r="U626" s="3"/>
      <c r="V626" s="4"/>
      <c r="W626" s="3"/>
      <c r="X626" s="4"/>
      <c r="Y626" s="3"/>
      <c r="Z626" s="4"/>
      <c r="AA626" s="3"/>
      <c r="AB626" s="4"/>
      <c r="AC626" s="3"/>
      <c r="AD626" s="4"/>
      <c r="AE626" s="3"/>
      <c r="AF626" s="4"/>
      <c r="AG626" s="3"/>
      <c r="AH626" s="4"/>
      <c r="AI626" s="3"/>
      <c r="AJ626" s="4"/>
    </row>
    <row r="627">
      <c r="A627" s="3"/>
      <c r="B627" s="4"/>
      <c r="C627" s="3"/>
      <c r="D627" s="4"/>
      <c r="E627" s="3"/>
      <c r="F627" s="4"/>
      <c r="G627" s="3"/>
      <c r="H627" s="4"/>
      <c r="I627" s="3"/>
      <c r="J627" s="4"/>
      <c r="K627" s="3"/>
      <c r="L627" s="4"/>
      <c r="M627" s="3"/>
      <c r="N627" s="4"/>
      <c r="O627" s="3"/>
      <c r="P627" s="4"/>
      <c r="Q627" s="3"/>
      <c r="R627" s="4"/>
      <c r="S627" s="3"/>
      <c r="T627" s="4"/>
      <c r="U627" s="3"/>
      <c r="V627" s="4"/>
      <c r="W627" s="3"/>
      <c r="X627" s="4"/>
      <c r="Y627" s="3"/>
      <c r="Z627" s="4"/>
      <c r="AA627" s="3"/>
      <c r="AB627" s="4"/>
      <c r="AC627" s="3"/>
      <c r="AD627" s="4"/>
      <c r="AE627" s="3"/>
      <c r="AF627" s="4"/>
      <c r="AG627" s="3"/>
      <c r="AH627" s="4"/>
      <c r="AI627" s="3"/>
      <c r="AJ627" s="4"/>
    </row>
    <row r="628">
      <c r="A628" s="3"/>
      <c r="B628" s="4"/>
      <c r="C628" s="3"/>
      <c r="D628" s="4"/>
      <c r="E628" s="3"/>
      <c r="F628" s="4"/>
      <c r="G628" s="3"/>
      <c r="H628" s="4"/>
      <c r="I628" s="3"/>
      <c r="J628" s="4"/>
      <c r="K628" s="3"/>
      <c r="L628" s="4"/>
      <c r="M628" s="3"/>
      <c r="N628" s="4"/>
      <c r="O628" s="3"/>
      <c r="P628" s="4"/>
      <c r="Q628" s="3"/>
      <c r="R628" s="4"/>
      <c r="S628" s="3"/>
      <c r="T628" s="4"/>
      <c r="U628" s="3"/>
      <c r="V628" s="4"/>
      <c r="W628" s="3"/>
      <c r="X628" s="4"/>
      <c r="Y628" s="3"/>
      <c r="Z628" s="4"/>
      <c r="AA628" s="3"/>
      <c r="AB628" s="4"/>
      <c r="AC628" s="3"/>
      <c r="AD628" s="4"/>
      <c r="AE628" s="3"/>
      <c r="AF628" s="4"/>
      <c r="AG628" s="3"/>
      <c r="AH628" s="4"/>
      <c r="AI628" s="3"/>
      <c r="AJ628" s="4"/>
    </row>
    <row r="629">
      <c r="A629" s="3"/>
      <c r="B629" s="4"/>
      <c r="C629" s="3"/>
      <c r="D629" s="4"/>
      <c r="E629" s="3"/>
      <c r="F629" s="4"/>
      <c r="G629" s="3"/>
      <c r="H629" s="4"/>
      <c r="I629" s="3"/>
      <c r="J629" s="4"/>
      <c r="K629" s="3"/>
      <c r="L629" s="4"/>
      <c r="M629" s="3"/>
      <c r="N629" s="4"/>
      <c r="O629" s="3"/>
      <c r="P629" s="4"/>
      <c r="Q629" s="3"/>
      <c r="R629" s="4"/>
      <c r="S629" s="3"/>
      <c r="T629" s="4"/>
      <c r="U629" s="3"/>
      <c r="V629" s="4"/>
      <c r="W629" s="3"/>
      <c r="X629" s="4"/>
      <c r="Y629" s="3"/>
      <c r="Z629" s="4"/>
      <c r="AA629" s="3"/>
      <c r="AB629" s="4"/>
      <c r="AC629" s="3"/>
      <c r="AD629" s="4"/>
      <c r="AE629" s="3"/>
      <c r="AF629" s="4"/>
      <c r="AG629" s="3"/>
      <c r="AH629" s="4"/>
      <c r="AI629" s="3"/>
      <c r="AJ629" s="4"/>
    </row>
    <row r="630">
      <c r="A630" s="3"/>
      <c r="B630" s="4"/>
      <c r="C630" s="3"/>
      <c r="D630" s="4"/>
      <c r="E630" s="3"/>
      <c r="F630" s="4"/>
      <c r="G630" s="3"/>
      <c r="H630" s="4"/>
      <c r="I630" s="3"/>
      <c r="J630" s="4"/>
      <c r="K630" s="3"/>
      <c r="L630" s="4"/>
      <c r="M630" s="3"/>
      <c r="N630" s="4"/>
      <c r="O630" s="3"/>
      <c r="P630" s="4"/>
      <c r="Q630" s="3"/>
      <c r="R630" s="4"/>
      <c r="S630" s="3"/>
      <c r="T630" s="4"/>
      <c r="U630" s="3"/>
      <c r="V630" s="4"/>
      <c r="W630" s="3"/>
      <c r="X630" s="4"/>
      <c r="Y630" s="3"/>
      <c r="Z630" s="4"/>
      <c r="AA630" s="3"/>
      <c r="AB630" s="4"/>
      <c r="AC630" s="3"/>
      <c r="AD630" s="4"/>
      <c r="AE630" s="3"/>
      <c r="AF630" s="4"/>
      <c r="AG630" s="3"/>
      <c r="AH630" s="4"/>
      <c r="AI630" s="3"/>
      <c r="AJ630" s="4"/>
    </row>
    <row r="631">
      <c r="A631" s="3"/>
      <c r="B631" s="4"/>
      <c r="C631" s="3"/>
      <c r="D631" s="4"/>
      <c r="E631" s="3"/>
      <c r="F631" s="4"/>
      <c r="G631" s="3"/>
      <c r="H631" s="4"/>
      <c r="I631" s="3"/>
      <c r="J631" s="4"/>
      <c r="K631" s="3"/>
      <c r="L631" s="4"/>
      <c r="M631" s="3"/>
      <c r="N631" s="4"/>
      <c r="O631" s="3"/>
      <c r="P631" s="4"/>
      <c r="Q631" s="3"/>
      <c r="R631" s="4"/>
      <c r="S631" s="3"/>
      <c r="T631" s="4"/>
      <c r="U631" s="3"/>
      <c r="V631" s="4"/>
      <c r="W631" s="3"/>
      <c r="X631" s="4"/>
      <c r="Y631" s="3"/>
      <c r="Z631" s="4"/>
      <c r="AA631" s="3"/>
      <c r="AB631" s="4"/>
      <c r="AC631" s="3"/>
      <c r="AD631" s="4"/>
      <c r="AE631" s="3"/>
      <c r="AF631" s="4"/>
      <c r="AG631" s="3"/>
      <c r="AH631" s="4"/>
      <c r="AI631" s="3"/>
      <c r="AJ631" s="4"/>
    </row>
    <row r="632">
      <c r="A632" s="3"/>
      <c r="B632" s="4"/>
      <c r="C632" s="3"/>
      <c r="D632" s="4"/>
      <c r="E632" s="3"/>
      <c r="F632" s="4"/>
      <c r="G632" s="3"/>
      <c r="H632" s="4"/>
      <c r="I632" s="3"/>
      <c r="J632" s="4"/>
      <c r="K632" s="3"/>
      <c r="L632" s="4"/>
      <c r="M632" s="3"/>
      <c r="N632" s="4"/>
      <c r="O632" s="3"/>
      <c r="P632" s="4"/>
      <c r="Q632" s="3"/>
      <c r="R632" s="4"/>
      <c r="S632" s="3"/>
      <c r="T632" s="4"/>
      <c r="U632" s="3"/>
      <c r="V632" s="4"/>
      <c r="W632" s="3"/>
      <c r="X632" s="4"/>
      <c r="Y632" s="3"/>
      <c r="Z632" s="4"/>
      <c r="AA632" s="3"/>
      <c r="AB632" s="4"/>
      <c r="AC632" s="3"/>
      <c r="AD632" s="4"/>
      <c r="AE632" s="3"/>
      <c r="AF632" s="4"/>
      <c r="AG632" s="3"/>
      <c r="AH632" s="4"/>
      <c r="AI632" s="3"/>
      <c r="AJ632" s="4"/>
    </row>
    <row r="633">
      <c r="A633" s="3"/>
      <c r="B633" s="4"/>
      <c r="C633" s="3"/>
      <c r="D633" s="4"/>
      <c r="E633" s="3"/>
      <c r="F633" s="4"/>
      <c r="G633" s="3"/>
      <c r="H633" s="4"/>
      <c r="I633" s="3"/>
      <c r="J633" s="4"/>
      <c r="K633" s="3"/>
      <c r="L633" s="4"/>
      <c r="M633" s="3"/>
      <c r="N633" s="4"/>
      <c r="O633" s="3"/>
      <c r="P633" s="4"/>
      <c r="Q633" s="3"/>
      <c r="R633" s="4"/>
      <c r="S633" s="3"/>
      <c r="T633" s="4"/>
      <c r="U633" s="3"/>
      <c r="V633" s="4"/>
      <c r="W633" s="3"/>
      <c r="X633" s="4"/>
      <c r="Y633" s="3"/>
      <c r="Z633" s="4"/>
      <c r="AA633" s="3"/>
      <c r="AB633" s="4"/>
      <c r="AC633" s="3"/>
      <c r="AD633" s="4"/>
      <c r="AE633" s="3"/>
      <c r="AF633" s="4"/>
      <c r="AG633" s="3"/>
      <c r="AH633" s="4"/>
      <c r="AI633" s="3"/>
      <c r="AJ633" s="4"/>
    </row>
    <row r="634">
      <c r="A634" s="3"/>
      <c r="B634" s="4"/>
      <c r="C634" s="3"/>
      <c r="D634" s="4"/>
      <c r="E634" s="3"/>
      <c r="F634" s="4"/>
      <c r="G634" s="3"/>
      <c r="H634" s="4"/>
      <c r="I634" s="3"/>
      <c r="J634" s="4"/>
      <c r="K634" s="3"/>
      <c r="L634" s="4"/>
      <c r="M634" s="3"/>
      <c r="N634" s="4"/>
      <c r="O634" s="3"/>
      <c r="P634" s="4"/>
      <c r="Q634" s="3"/>
      <c r="R634" s="4"/>
      <c r="S634" s="3"/>
      <c r="T634" s="4"/>
      <c r="U634" s="3"/>
      <c r="V634" s="4"/>
      <c r="W634" s="3"/>
      <c r="X634" s="4"/>
      <c r="Y634" s="3"/>
      <c r="Z634" s="4"/>
      <c r="AA634" s="3"/>
      <c r="AB634" s="4"/>
      <c r="AC634" s="3"/>
      <c r="AD634" s="4"/>
      <c r="AE634" s="3"/>
      <c r="AF634" s="4"/>
      <c r="AG634" s="3"/>
      <c r="AH634" s="4"/>
      <c r="AI634" s="3"/>
      <c r="AJ634" s="4"/>
    </row>
    <row r="635">
      <c r="A635" s="3"/>
      <c r="B635" s="4"/>
      <c r="C635" s="3"/>
      <c r="D635" s="4"/>
      <c r="E635" s="3"/>
      <c r="F635" s="4"/>
      <c r="G635" s="3"/>
      <c r="H635" s="4"/>
      <c r="I635" s="3"/>
      <c r="J635" s="4"/>
      <c r="K635" s="3"/>
      <c r="L635" s="4"/>
      <c r="M635" s="3"/>
      <c r="N635" s="4"/>
      <c r="O635" s="3"/>
      <c r="P635" s="4"/>
      <c r="Q635" s="3"/>
      <c r="R635" s="4"/>
      <c r="S635" s="3"/>
      <c r="T635" s="4"/>
      <c r="U635" s="3"/>
      <c r="V635" s="4"/>
      <c r="W635" s="3"/>
      <c r="X635" s="4"/>
      <c r="Y635" s="3"/>
      <c r="Z635" s="4"/>
      <c r="AA635" s="3"/>
      <c r="AB635" s="4"/>
      <c r="AC635" s="3"/>
      <c r="AD635" s="4"/>
      <c r="AE635" s="3"/>
      <c r="AF635" s="4"/>
      <c r="AG635" s="3"/>
      <c r="AH635" s="4"/>
      <c r="AI635" s="3"/>
      <c r="AJ635" s="4"/>
    </row>
    <row r="636">
      <c r="A636" s="3"/>
      <c r="B636" s="4"/>
      <c r="C636" s="3"/>
      <c r="D636" s="4"/>
      <c r="E636" s="3"/>
      <c r="F636" s="4"/>
      <c r="G636" s="3"/>
      <c r="H636" s="4"/>
      <c r="I636" s="3"/>
      <c r="J636" s="4"/>
      <c r="K636" s="3"/>
      <c r="L636" s="4"/>
      <c r="M636" s="3"/>
      <c r="N636" s="4"/>
      <c r="O636" s="3"/>
      <c r="P636" s="4"/>
      <c r="Q636" s="3"/>
      <c r="R636" s="4"/>
      <c r="S636" s="3"/>
      <c r="T636" s="4"/>
      <c r="U636" s="3"/>
      <c r="V636" s="4"/>
      <c r="W636" s="3"/>
      <c r="X636" s="4"/>
      <c r="Y636" s="3"/>
      <c r="Z636" s="4"/>
      <c r="AA636" s="3"/>
      <c r="AB636" s="4"/>
      <c r="AC636" s="3"/>
      <c r="AD636" s="4"/>
      <c r="AE636" s="3"/>
      <c r="AF636" s="4"/>
      <c r="AG636" s="3"/>
      <c r="AH636" s="4"/>
      <c r="AI636" s="3"/>
      <c r="AJ636" s="4"/>
    </row>
    <row r="637">
      <c r="A637" s="3"/>
      <c r="B637" s="4"/>
      <c r="C637" s="3"/>
      <c r="D637" s="4"/>
      <c r="E637" s="3"/>
      <c r="F637" s="4"/>
      <c r="G637" s="3"/>
      <c r="H637" s="4"/>
      <c r="I637" s="3"/>
      <c r="J637" s="4"/>
      <c r="K637" s="3"/>
      <c r="L637" s="4"/>
      <c r="M637" s="3"/>
      <c r="N637" s="4"/>
      <c r="O637" s="3"/>
      <c r="P637" s="4"/>
      <c r="Q637" s="3"/>
      <c r="R637" s="4"/>
      <c r="S637" s="3"/>
      <c r="T637" s="4"/>
      <c r="U637" s="3"/>
      <c r="V637" s="4"/>
      <c r="W637" s="3"/>
      <c r="X637" s="4"/>
      <c r="Y637" s="3"/>
      <c r="Z637" s="4"/>
      <c r="AA637" s="3"/>
      <c r="AB637" s="4"/>
      <c r="AC637" s="3"/>
      <c r="AD637" s="4"/>
      <c r="AE637" s="3"/>
      <c r="AF637" s="4"/>
      <c r="AG637" s="3"/>
      <c r="AH637" s="4"/>
      <c r="AI637" s="3"/>
      <c r="AJ637" s="4"/>
    </row>
    <row r="638">
      <c r="A638" s="3"/>
      <c r="B638" s="4"/>
      <c r="C638" s="3"/>
      <c r="D638" s="4"/>
      <c r="E638" s="3"/>
      <c r="F638" s="4"/>
      <c r="G638" s="3"/>
      <c r="H638" s="4"/>
      <c r="I638" s="3"/>
      <c r="J638" s="4"/>
      <c r="K638" s="3"/>
      <c r="L638" s="4"/>
      <c r="M638" s="3"/>
      <c r="N638" s="4"/>
      <c r="O638" s="3"/>
      <c r="P638" s="4"/>
      <c r="Q638" s="3"/>
      <c r="R638" s="4"/>
      <c r="S638" s="3"/>
      <c r="T638" s="4"/>
      <c r="U638" s="3"/>
      <c r="V638" s="4"/>
      <c r="W638" s="3"/>
      <c r="X638" s="4"/>
      <c r="Y638" s="3"/>
      <c r="Z638" s="4"/>
      <c r="AA638" s="3"/>
      <c r="AB638" s="4"/>
      <c r="AC638" s="3"/>
      <c r="AD638" s="4"/>
      <c r="AE638" s="3"/>
      <c r="AF638" s="4"/>
      <c r="AG638" s="3"/>
      <c r="AH638" s="4"/>
      <c r="AI638" s="3"/>
      <c r="AJ638" s="4"/>
    </row>
    <row r="639">
      <c r="A639" s="3"/>
      <c r="B639" s="4"/>
      <c r="C639" s="3"/>
      <c r="D639" s="4"/>
      <c r="E639" s="3"/>
      <c r="F639" s="4"/>
      <c r="G639" s="3"/>
      <c r="H639" s="4"/>
      <c r="I639" s="3"/>
      <c r="J639" s="4"/>
      <c r="K639" s="3"/>
      <c r="L639" s="4"/>
      <c r="M639" s="3"/>
      <c r="N639" s="4"/>
      <c r="O639" s="3"/>
      <c r="P639" s="4"/>
      <c r="Q639" s="3"/>
      <c r="R639" s="4"/>
      <c r="S639" s="3"/>
      <c r="T639" s="4"/>
      <c r="U639" s="3"/>
      <c r="V639" s="4"/>
      <c r="W639" s="3"/>
      <c r="X639" s="4"/>
      <c r="Y639" s="3"/>
      <c r="Z639" s="4"/>
      <c r="AA639" s="3"/>
      <c r="AB639" s="4"/>
      <c r="AC639" s="3"/>
      <c r="AD639" s="4"/>
      <c r="AE639" s="3"/>
      <c r="AF639" s="4"/>
      <c r="AG639" s="3"/>
      <c r="AH639" s="4"/>
      <c r="AI639" s="3"/>
      <c r="AJ639" s="4"/>
    </row>
    <row r="640">
      <c r="A640" s="3"/>
      <c r="B640" s="4"/>
      <c r="C640" s="3"/>
      <c r="D640" s="4"/>
      <c r="E640" s="3"/>
      <c r="F640" s="4"/>
      <c r="G640" s="3"/>
      <c r="H640" s="4"/>
      <c r="I640" s="3"/>
      <c r="J640" s="4"/>
      <c r="K640" s="3"/>
      <c r="L640" s="4"/>
      <c r="M640" s="3"/>
      <c r="N640" s="4"/>
      <c r="O640" s="3"/>
      <c r="P640" s="4"/>
      <c r="Q640" s="3"/>
      <c r="R640" s="4"/>
      <c r="S640" s="3"/>
      <c r="T640" s="4"/>
      <c r="U640" s="3"/>
      <c r="V640" s="4"/>
      <c r="W640" s="3"/>
      <c r="X640" s="4"/>
      <c r="Y640" s="3"/>
      <c r="Z640" s="4"/>
      <c r="AA640" s="3"/>
      <c r="AB640" s="4"/>
      <c r="AC640" s="3"/>
      <c r="AD640" s="4"/>
      <c r="AE640" s="3"/>
      <c r="AF640" s="4"/>
      <c r="AG640" s="3"/>
      <c r="AH640" s="4"/>
      <c r="AI640" s="3"/>
      <c r="AJ640" s="4"/>
    </row>
    <row r="641">
      <c r="A641" s="3"/>
      <c r="B641" s="4"/>
      <c r="C641" s="3"/>
      <c r="D641" s="4"/>
      <c r="E641" s="3"/>
      <c r="F641" s="4"/>
      <c r="G641" s="3"/>
      <c r="H641" s="4"/>
      <c r="I641" s="3"/>
      <c r="J641" s="4"/>
      <c r="K641" s="3"/>
      <c r="L641" s="4"/>
      <c r="M641" s="3"/>
      <c r="N641" s="4"/>
      <c r="O641" s="3"/>
      <c r="P641" s="4"/>
      <c r="Q641" s="3"/>
      <c r="R641" s="4"/>
      <c r="S641" s="3"/>
      <c r="T641" s="4"/>
      <c r="U641" s="3"/>
      <c r="V641" s="4"/>
      <c r="W641" s="3"/>
      <c r="X641" s="4"/>
      <c r="Y641" s="3"/>
      <c r="Z641" s="4"/>
      <c r="AA641" s="3"/>
      <c r="AB641" s="4"/>
      <c r="AC641" s="3"/>
      <c r="AD641" s="4"/>
      <c r="AE641" s="3"/>
      <c r="AF641" s="4"/>
      <c r="AG641" s="3"/>
      <c r="AH641" s="4"/>
      <c r="AI641" s="3"/>
      <c r="AJ641" s="4"/>
    </row>
    <row r="642">
      <c r="A642" s="3"/>
      <c r="B642" s="4"/>
      <c r="C642" s="3"/>
      <c r="D642" s="4"/>
      <c r="E642" s="3"/>
      <c r="F642" s="4"/>
      <c r="G642" s="3"/>
      <c r="H642" s="4"/>
      <c r="I642" s="3"/>
      <c r="J642" s="4"/>
      <c r="K642" s="3"/>
      <c r="L642" s="4"/>
      <c r="M642" s="3"/>
      <c r="N642" s="4"/>
      <c r="O642" s="3"/>
      <c r="P642" s="4"/>
      <c r="Q642" s="3"/>
      <c r="R642" s="4"/>
      <c r="S642" s="3"/>
      <c r="T642" s="4"/>
      <c r="U642" s="3"/>
      <c r="V642" s="4"/>
      <c r="W642" s="3"/>
      <c r="X642" s="4"/>
      <c r="Y642" s="3"/>
      <c r="Z642" s="4"/>
      <c r="AA642" s="3"/>
      <c r="AB642" s="4"/>
      <c r="AC642" s="3"/>
      <c r="AD642" s="4"/>
      <c r="AE642" s="3"/>
      <c r="AF642" s="4"/>
      <c r="AG642" s="3"/>
      <c r="AH642" s="4"/>
      <c r="AI642" s="3"/>
      <c r="AJ642" s="4"/>
    </row>
    <row r="643">
      <c r="A643" s="3"/>
      <c r="B643" s="4"/>
      <c r="C643" s="3"/>
      <c r="D643" s="4"/>
      <c r="E643" s="3"/>
      <c r="F643" s="4"/>
      <c r="G643" s="3"/>
      <c r="H643" s="4"/>
      <c r="I643" s="3"/>
      <c r="J643" s="4"/>
      <c r="K643" s="3"/>
      <c r="L643" s="4"/>
      <c r="M643" s="3"/>
      <c r="N643" s="4"/>
      <c r="O643" s="3"/>
      <c r="P643" s="4"/>
      <c r="Q643" s="3"/>
      <c r="R643" s="4"/>
      <c r="S643" s="3"/>
      <c r="T643" s="4"/>
      <c r="U643" s="3"/>
      <c r="V643" s="4"/>
      <c r="W643" s="3"/>
      <c r="X643" s="4"/>
      <c r="Y643" s="3"/>
      <c r="Z643" s="4"/>
      <c r="AA643" s="3"/>
      <c r="AB643" s="4"/>
      <c r="AC643" s="3"/>
      <c r="AD643" s="4"/>
      <c r="AE643" s="3"/>
      <c r="AF643" s="4"/>
      <c r="AG643" s="3"/>
      <c r="AH643" s="4"/>
      <c r="AI643" s="3"/>
      <c r="AJ643" s="4"/>
    </row>
    <row r="644">
      <c r="A644" s="3"/>
      <c r="B644" s="4"/>
      <c r="C644" s="3"/>
      <c r="D644" s="4"/>
      <c r="E644" s="3"/>
      <c r="F644" s="4"/>
      <c r="G644" s="3"/>
      <c r="H644" s="4"/>
      <c r="I644" s="3"/>
      <c r="J644" s="4"/>
      <c r="K644" s="3"/>
      <c r="L644" s="4"/>
      <c r="M644" s="3"/>
      <c r="N644" s="4"/>
      <c r="O644" s="3"/>
      <c r="P644" s="4"/>
      <c r="Q644" s="3"/>
      <c r="R644" s="4"/>
      <c r="S644" s="3"/>
      <c r="T644" s="4"/>
      <c r="U644" s="3"/>
      <c r="V644" s="4"/>
      <c r="W644" s="3"/>
      <c r="X644" s="4"/>
      <c r="Y644" s="3"/>
      <c r="Z644" s="4"/>
      <c r="AA644" s="3"/>
      <c r="AB644" s="4"/>
      <c r="AC644" s="3"/>
      <c r="AD644" s="4"/>
      <c r="AE644" s="3"/>
      <c r="AF644" s="4"/>
      <c r="AG644" s="3"/>
      <c r="AH644" s="4"/>
      <c r="AI644" s="3"/>
      <c r="AJ644" s="4"/>
    </row>
    <row r="645">
      <c r="A645" s="3"/>
      <c r="B645" s="4"/>
      <c r="C645" s="3"/>
      <c r="D645" s="4"/>
      <c r="E645" s="3"/>
      <c r="F645" s="4"/>
      <c r="G645" s="3"/>
      <c r="H645" s="4"/>
      <c r="I645" s="3"/>
      <c r="J645" s="4"/>
      <c r="K645" s="3"/>
      <c r="L645" s="4"/>
      <c r="M645" s="3"/>
      <c r="N645" s="4"/>
      <c r="O645" s="3"/>
      <c r="P645" s="4"/>
      <c r="Q645" s="3"/>
      <c r="R645" s="4"/>
      <c r="S645" s="3"/>
      <c r="T645" s="4"/>
      <c r="U645" s="3"/>
      <c r="V645" s="4"/>
      <c r="W645" s="3"/>
      <c r="X645" s="4"/>
      <c r="Y645" s="3"/>
      <c r="Z645" s="4"/>
      <c r="AA645" s="3"/>
      <c r="AB645" s="4"/>
      <c r="AC645" s="3"/>
      <c r="AD645" s="4"/>
      <c r="AE645" s="3"/>
      <c r="AF645" s="4"/>
      <c r="AG645" s="3"/>
      <c r="AH645" s="4"/>
      <c r="AI645" s="3"/>
      <c r="AJ645" s="4"/>
    </row>
    <row r="646">
      <c r="A646" s="3"/>
      <c r="B646" s="4"/>
      <c r="C646" s="3"/>
      <c r="D646" s="4"/>
      <c r="E646" s="3"/>
      <c r="F646" s="4"/>
      <c r="G646" s="3"/>
      <c r="H646" s="4"/>
      <c r="I646" s="3"/>
      <c r="J646" s="4"/>
      <c r="K646" s="3"/>
      <c r="L646" s="4"/>
      <c r="M646" s="3"/>
      <c r="N646" s="4"/>
      <c r="O646" s="3"/>
      <c r="P646" s="4"/>
      <c r="Q646" s="3"/>
      <c r="R646" s="4"/>
      <c r="S646" s="3"/>
      <c r="T646" s="4"/>
      <c r="U646" s="3"/>
      <c r="V646" s="4"/>
      <c r="W646" s="3"/>
      <c r="X646" s="4"/>
      <c r="Y646" s="3"/>
      <c r="Z646" s="4"/>
      <c r="AA646" s="3"/>
      <c r="AB646" s="4"/>
      <c r="AC646" s="3"/>
      <c r="AD646" s="4"/>
      <c r="AE646" s="3"/>
      <c r="AF646" s="4"/>
      <c r="AG646" s="3"/>
      <c r="AH646" s="4"/>
      <c r="AI646" s="3"/>
      <c r="AJ646" s="4"/>
    </row>
    <row r="647">
      <c r="A647" s="3"/>
      <c r="B647" s="4"/>
      <c r="C647" s="3"/>
      <c r="D647" s="4"/>
      <c r="E647" s="3"/>
      <c r="F647" s="4"/>
      <c r="G647" s="3"/>
      <c r="H647" s="4"/>
      <c r="I647" s="3"/>
      <c r="J647" s="4"/>
      <c r="K647" s="3"/>
      <c r="L647" s="4"/>
      <c r="M647" s="3"/>
      <c r="N647" s="4"/>
      <c r="O647" s="3"/>
      <c r="P647" s="4"/>
      <c r="Q647" s="3"/>
      <c r="R647" s="4"/>
      <c r="S647" s="3"/>
      <c r="T647" s="4"/>
      <c r="U647" s="3"/>
      <c r="V647" s="4"/>
      <c r="W647" s="3"/>
      <c r="X647" s="4"/>
      <c r="Y647" s="3"/>
      <c r="Z647" s="4"/>
      <c r="AA647" s="3"/>
      <c r="AB647" s="4"/>
      <c r="AC647" s="3"/>
      <c r="AD647" s="4"/>
      <c r="AE647" s="3"/>
      <c r="AF647" s="4"/>
      <c r="AG647" s="3"/>
      <c r="AH647" s="4"/>
      <c r="AI647" s="3"/>
      <c r="AJ647" s="4"/>
    </row>
    <row r="648">
      <c r="A648" s="3"/>
      <c r="B648" s="4"/>
      <c r="C648" s="3"/>
      <c r="D648" s="4"/>
      <c r="E648" s="3"/>
      <c r="F648" s="4"/>
      <c r="G648" s="3"/>
      <c r="H648" s="4"/>
      <c r="I648" s="3"/>
      <c r="J648" s="4"/>
      <c r="K648" s="3"/>
      <c r="L648" s="4"/>
      <c r="M648" s="3"/>
      <c r="N648" s="4"/>
      <c r="O648" s="3"/>
      <c r="P648" s="4"/>
      <c r="Q648" s="3"/>
      <c r="R648" s="4"/>
      <c r="S648" s="3"/>
      <c r="T648" s="4"/>
      <c r="U648" s="3"/>
      <c r="V648" s="4"/>
      <c r="W648" s="3"/>
      <c r="X648" s="4"/>
      <c r="Y648" s="3"/>
      <c r="Z648" s="4"/>
      <c r="AA648" s="3"/>
      <c r="AB648" s="4"/>
      <c r="AC648" s="3"/>
      <c r="AD648" s="4"/>
      <c r="AE648" s="3"/>
      <c r="AF648" s="4"/>
      <c r="AG648" s="3"/>
      <c r="AH648" s="4"/>
      <c r="AI648" s="3"/>
      <c r="AJ648" s="4"/>
    </row>
    <row r="649">
      <c r="A649" s="3"/>
      <c r="B649" s="4"/>
      <c r="C649" s="3"/>
      <c r="D649" s="4"/>
      <c r="E649" s="3"/>
      <c r="F649" s="4"/>
      <c r="G649" s="3"/>
      <c r="H649" s="4"/>
      <c r="I649" s="3"/>
      <c r="J649" s="4"/>
      <c r="K649" s="3"/>
      <c r="L649" s="4"/>
      <c r="M649" s="3"/>
      <c r="N649" s="4"/>
      <c r="O649" s="3"/>
      <c r="P649" s="4"/>
      <c r="Q649" s="3"/>
      <c r="R649" s="4"/>
      <c r="S649" s="3"/>
      <c r="T649" s="4"/>
      <c r="U649" s="3"/>
      <c r="V649" s="4"/>
      <c r="W649" s="3"/>
      <c r="X649" s="4"/>
      <c r="Y649" s="3"/>
      <c r="Z649" s="4"/>
      <c r="AA649" s="3"/>
      <c r="AB649" s="4"/>
      <c r="AC649" s="3"/>
      <c r="AD649" s="4"/>
      <c r="AE649" s="3"/>
      <c r="AF649" s="4"/>
      <c r="AG649" s="3"/>
      <c r="AH649" s="4"/>
      <c r="AI649" s="3"/>
      <c r="AJ649" s="4"/>
    </row>
    <row r="650">
      <c r="A650" s="3"/>
      <c r="B650" s="4"/>
      <c r="C650" s="3"/>
      <c r="D650" s="4"/>
      <c r="E650" s="3"/>
      <c r="F650" s="4"/>
      <c r="G650" s="3"/>
      <c r="H650" s="4"/>
      <c r="I650" s="3"/>
      <c r="J650" s="4"/>
      <c r="K650" s="3"/>
      <c r="L650" s="4"/>
      <c r="M650" s="3"/>
      <c r="N650" s="4"/>
      <c r="O650" s="3"/>
      <c r="P650" s="4"/>
      <c r="Q650" s="3"/>
      <c r="R650" s="4"/>
      <c r="S650" s="3"/>
      <c r="T650" s="4"/>
      <c r="U650" s="3"/>
      <c r="V650" s="4"/>
      <c r="W650" s="3"/>
      <c r="X650" s="4"/>
      <c r="Y650" s="3"/>
      <c r="Z650" s="4"/>
      <c r="AA650" s="3"/>
      <c r="AB650" s="4"/>
      <c r="AC650" s="3"/>
      <c r="AD650" s="4"/>
      <c r="AE650" s="3"/>
      <c r="AF650" s="4"/>
      <c r="AG650" s="3"/>
      <c r="AH650" s="4"/>
      <c r="AI650" s="3"/>
      <c r="AJ650" s="4"/>
    </row>
    <row r="651">
      <c r="A651" s="3"/>
      <c r="B651" s="4"/>
      <c r="C651" s="3"/>
      <c r="D651" s="4"/>
      <c r="E651" s="3"/>
      <c r="F651" s="4"/>
      <c r="G651" s="3"/>
      <c r="H651" s="4"/>
      <c r="I651" s="3"/>
      <c r="J651" s="4"/>
      <c r="K651" s="3"/>
      <c r="L651" s="4"/>
      <c r="M651" s="3"/>
      <c r="N651" s="4"/>
      <c r="O651" s="3"/>
      <c r="P651" s="4"/>
      <c r="Q651" s="3"/>
      <c r="R651" s="4"/>
      <c r="S651" s="3"/>
      <c r="T651" s="4"/>
      <c r="U651" s="3"/>
      <c r="V651" s="4"/>
      <c r="W651" s="3"/>
      <c r="X651" s="4"/>
      <c r="Y651" s="3"/>
      <c r="Z651" s="4"/>
      <c r="AA651" s="3"/>
      <c r="AB651" s="4"/>
      <c r="AC651" s="3"/>
      <c r="AD651" s="4"/>
      <c r="AE651" s="3"/>
      <c r="AF651" s="4"/>
      <c r="AG651" s="3"/>
      <c r="AH651" s="4"/>
      <c r="AI651" s="3"/>
      <c r="AJ651" s="4"/>
    </row>
    <row r="652">
      <c r="A652" s="3"/>
      <c r="B652" s="4"/>
      <c r="C652" s="3"/>
      <c r="D652" s="4"/>
      <c r="E652" s="3"/>
      <c r="F652" s="4"/>
      <c r="G652" s="3"/>
      <c r="H652" s="4"/>
      <c r="I652" s="3"/>
      <c r="J652" s="4"/>
      <c r="K652" s="3"/>
      <c r="L652" s="4"/>
      <c r="M652" s="3"/>
      <c r="N652" s="4"/>
      <c r="O652" s="3"/>
      <c r="P652" s="4"/>
      <c r="Q652" s="3"/>
      <c r="R652" s="4"/>
      <c r="S652" s="3"/>
      <c r="T652" s="4"/>
      <c r="U652" s="3"/>
      <c r="V652" s="4"/>
      <c r="W652" s="3"/>
      <c r="X652" s="4"/>
      <c r="Y652" s="3"/>
      <c r="Z652" s="4"/>
      <c r="AA652" s="3"/>
      <c r="AB652" s="4"/>
      <c r="AC652" s="3"/>
      <c r="AD652" s="4"/>
      <c r="AE652" s="3"/>
      <c r="AF652" s="4"/>
      <c r="AG652" s="3"/>
      <c r="AH652" s="4"/>
      <c r="AI652" s="3"/>
      <c r="AJ652" s="4"/>
    </row>
    <row r="653">
      <c r="A653" s="3"/>
      <c r="B653" s="4"/>
      <c r="C653" s="3"/>
      <c r="D653" s="4"/>
      <c r="E653" s="3"/>
      <c r="F653" s="4"/>
      <c r="G653" s="3"/>
      <c r="H653" s="4"/>
      <c r="I653" s="3"/>
      <c r="J653" s="4"/>
      <c r="K653" s="3"/>
      <c r="L653" s="4"/>
      <c r="M653" s="3"/>
      <c r="N653" s="4"/>
      <c r="O653" s="3"/>
      <c r="P653" s="4"/>
      <c r="Q653" s="3"/>
      <c r="R653" s="4"/>
      <c r="S653" s="3"/>
      <c r="T653" s="4"/>
      <c r="U653" s="3"/>
      <c r="V653" s="4"/>
      <c r="W653" s="3"/>
      <c r="X653" s="4"/>
      <c r="Y653" s="3"/>
      <c r="Z653" s="4"/>
      <c r="AA653" s="3"/>
      <c r="AB653" s="4"/>
      <c r="AC653" s="3"/>
      <c r="AD653" s="4"/>
      <c r="AE653" s="3"/>
      <c r="AF653" s="4"/>
      <c r="AG653" s="3"/>
      <c r="AH653" s="4"/>
      <c r="AI653" s="3"/>
      <c r="AJ653" s="4"/>
    </row>
    <row r="654">
      <c r="A654" s="3"/>
      <c r="B654" s="4"/>
      <c r="C654" s="3"/>
      <c r="D654" s="4"/>
      <c r="E654" s="3"/>
      <c r="F654" s="4"/>
      <c r="G654" s="3"/>
      <c r="H654" s="4"/>
      <c r="I654" s="3"/>
      <c r="J654" s="4"/>
      <c r="K654" s="3"/>
      <c r="L654" s="4"/>
      <c r="M654" s="3"/>
      <c r="N654" s="4"/>
      <c r="O654" s="3"/>
      <c r="P654" s="4"/>
      <c r="Q654" s="3"/>
      <c r="R654" s="4"/>
      <c r="S654" s="3"/>
      <c r="T654" s="4"/>
      <c r="U654" s="3"/>
      <c r="V654" s="4"/>
      <c r="W654" s="3"/>
      <c r="X654" s="4"/>
      <c r="Y654" s="3"/>
      <c r="Z654" s="4"/>
      <c r="AA654" s="3"/>
      <c r="AB654" s="4"/>
      <c r="AC654" s="3"/>
      <c r="AD654" s="4"/>
      <c r="AE654" s="3"/>
      <c r="AF654" s="4"/>
      <c r="AG654" s="3"/>
      <c r="AH654" s="4"/>
      <c r="AI654" s="3"/>
      <c r="AJ654" s="4"/>
    </row>
    <row r="655">
      <c r="A655" s="3"/>
      <c r="B655" s="4"/>
      <c r="C655" s="3"/>
      <c r="D655" s="4"/>
      <c r="E655" s="3"/>
      <c r="F655" s="4"/>
      <c r="G655" s="3"/>
      <c r="H655" s="4"/>
      <c r="I655" s="3"/>
      <c r="J655" s="4"/>
      <c r="K655" s="3"/>
      <c r="L655" s="4"/>
      <c r="M655" s="3"/>
      <c r="N655" s="4"/>
      <c r="O655" s="3"/>
      <c r="P655" s="4"/>
      <c r="Q655" s="3"/>
      <c r="R655" s="4"/>
      <c r="S655" s="3"/>
      <c r="T655" s="4"/>
      <c r="U655" s="3"/>
      <c r="V655" s="4"/>
      <c r="W655" s="3"/>
      <c r="X655" s="4"/>
      <c r="Y655" s="3"/>
      <c r="Z655" s="4"/>
      <c r="AA655" s="3"/>
      <c r="AB655" s="4"/>
      <c r="AC655" s="3"/>
      <c r="AD655" s="4"/>
      <c r="AE655" s="3"/>
      <c r="AF655" s="4"/>
      <c r="AG655" s="3"/>
      <c r="AH655" s="4"/>
      <c r="AI655" s="3"/>
      <c r="AJ655" s="4"/>
    </row>
    <row r="656">
      <c r="A656" s="3"/>
      <c r="B656" s="4"/>
      <c r="C656" s="3"/>
      <c r="D656" s="4"/>
      <c r="E656" s="3"/>
      <c r="F656" s="4"/>
      <c r="G656" s="3"/>
      <c r="H656" s="4"/>
      <c r="I656" s="3"/>
      <c r="J656" s="4"/>
      <c r="K656" s="3"/>
      <c r="L656" s="4"/>
      <c r="M656" s="3"/>
      <c r="N656" s="4"/>
      <c r="O656" s="3"/>
      <c r="P656" s="4"/>
      <c r="Q656" s="3"/>
      <c r="R656" s="4"/>
      <c r="S656" s="3"/>
      <c r="T656" s="4"/>
      <c r="U656" s="3"/>
      <c r="V656" s="4"/>
      <c r="W656" s="3"/>
      <c r="X656" s="4"/>
      <c r="Y656" s="3"/>
      <c r="Z656" s="4"/>
      <c r="AA656" s="3"/>
      <c r="AB656" s="4"/>
      <c r="AC656" s="3"/>
      <c r="AD656" s="4"/>
      <c r="AE656" s="3"/>
      <c r="AF656" s="4"/>
      <c r="AG656" s="3"/>
      <c r="AH656" s="4"/>
      <c r="AI656" s="3"/>
      <c r="AJ656" s="4"/>
    </row>
    <row r="657">
      <c r="A657" s="3"/>
      <c r="B657" s="4"/>
      <c r="C657" s="3"/>
      <c r="D657" s="4"/>
      <c r="E657" s="3"/>
      <c r="F657" s="4"/>
      <c r="G657" s="3"/>
      <c r="H657" s="4"/>
      <c r="I657" s="3"/>
      <c r="J657" s="4"/>
      <c r="K657" s="3"/>
      <c r="L657" s="4"/>
      <c r="M657" s="3"/>
      <c r="N657" s="4"/>
      <c r="O657" s="3"/>
      <c r="P657" s="4"/>
      <c r="Q657" s="3"/>
      <c r="R657" s="4"/>
      <c r="S657" s="3"/>
      <c r="T657" s="4"/>
      <c r="U657" s="3"/>
      <c r="V657" s="4"/>
      <c r="W657" s="3"/>
      <c r="X657" s="4"/>
      <c r="Y657" s="3"/>
      <c r="Z657" s="4"/>
      <c r="AA657" s="3"/>
      <c r="AB657" s="4"/>
      <c r="AC657" s="3"/>
      <c r="AD657" s="4"/>
      <c r="AE657" s="3"/>
      <c r="AF657" s="4"/>
      <c r="AG657" s="3"/>
      <c r="AH657" s="4"/>
      <c r="AI657" s="3"/>
      <c r="AJ657" s="4"/>
    </row>
    <row r="658">
      <c r="A658" s="3"/>
      <c r="B658" s="4"/>
      <c r="C658" s="3"/>
      <c r="D658" s="4"/>
      <c r="E658" s="3"/>
      <c r="F658" s="4"/>
      <c r="G658" s="3"/>
      <c r="H658" s="4"/>
      <c r="I658" s="3"/>
      <c r="J658" s="4"/>
      <c r="K658" s="3"/>
      <c r="L658" s="4"/>
      <c r="M658" s="3"/>
      <c r="N658" s="4"/>
      <c r="O658" s="3"/>
      <c r="P658" s="4"/>
      <c r="Q658" s="3"/>
      <c r="R658" s="4"/>
      <c r="S658" s="3"/>
      <c r="T658" s="4"/>
      <c r="U658" s="3"/>
      <c r="V658" s="4"/>
      <c r="W658" s="3"/>
      <c r="X658" s="4"/>
      <c r="Y658" s="3"/>
      <c r="Z658" s="4"/>
      <c r="AA658" s="3"/>
      <c r="AB658" s="4"/>
      <c r="AC658" s="3"/>
      <c r="AD658" s="4"/>
      <c r="AE658" s="3"/>
      <c r="AF658" s="4"/>
      <c r="AG658" s="3"/>
      <c r="AH658" s="4"/>
      <c r="AI658" s="3"/>
      <c r="AJ658" s="4"/>
    </row>
    <row r="659">
      <c r="A659" s="3"/>
      <c r="B659" s="4"/>
      <c r="C659" s="3"/>
      <c r="D659" s="4"/>
      <c r="E659" s="3"/>
      <c r="F659" s="4"/>
      <c r="G659" s="3"/>
      <c r="H659" s="4"/>
      <c r="I659" s="3"/>
      <c r="J659" s="4"/>
      <c r="K659" s="3"/>
      <c r="L659" s="4"/>
      <c r="M659" s="3"/>
      <c r="N659" s="4"/>
      <c r="O659" s="3"/>
      <c r="P659" s="4"/>
      <c r="Q659" s="3"/>
      <c r="R659" s="4"/>
      <c r="S659" s="3"/>
      <c r="T659" s="4"/>
      <c r="U659" s="3"/>
      <c r="V659" s="4"/>
      <c r="W659" s="3"/>
      <c r="X659" s="4"/>
      <c r="Y659" s="3"/>
      <c r="Z659" s="4"/>
      <c r="AA659" s="3"/>
      <c r="AB659" s="4"/>
      <c r="AC659" s="3"/>
      <c r="AD659" s="4"/>
      <c r="AE659" s="3"/>
      <c r="AF659" s="4"/>
      <c r="AG659" s="3"/>
      <c r="AH659" s="4"/>
      <c r="AI659" s="3"/>
      <c r="AJ659" s="4"/>
    </row>
    <row r="660">
      <c r="A660" s="3"/>
      <c r="B660" s="4"/>
      <c r="C660" s="3"/>
      <c r="D660" s="4"/>
      <c r="E660" s="3"/>
      <c r="F660" s="4"/>
      <c r="G660" s="3"/>
      <c r="H660" s="4"/>
      <c r="I660" s="3"/>
      <c r="J660" s="4"/>
      <c r="K660" s="3"/>
      <c r="L660" s="4"/>
      <c r="M660" s="3"/>
      <c r="N660" s="4"/>
      <c r="O660" s="3"/>
      <c r="P660" s="4"/>
      <c r="Q660" s="3"/>
      <c r="R660" s="4"/>
      <c r="S660" s="3"/>
      <c r="T660" s="4"/>
      <c r="U660" s="3"/>
      <c r="V660" s="4"/>
      <c r="W660" s="3"/>
      <c r="X660" s="4"/>
      <c r="Y660" s="3"/>
      <c r="Z660" s="4"/>
      <c r="AA660" s="3"/>
      <c r="AB660" s="4"/>
      <c r="AC660" s="3"/>
      <c r="AD660" s="4"/>
      <c r="AE660" s="3"/>
      <c r="AF660" s="4"/>
      <c r="AG660" s="3"/>
      <c r="AH660" s="4"/>
      <c r="AI660" s="3"/>
      <c r="AJ660" s="4"/>
    </row>
    <row r="661">
      <c r="A661" s="3"/>
      <c r="B661" s="4"/>
      <c r="C661" s="3"/>
      <c r="D661" s="4"/>
      <c r="E661" s="3"/>
      <c r="F661" s="4"/>
      <c r="G661" s="3"/>
      <c r="H661" s="4"/>
      <c r="I661" s="3"/>
      <c r="J661" s="4"/>
      <c r="K661" s="3"/>
      <c r="L661" s="4"/>
      <c r="M661" s="3"/>
      <c r="N661" s="4"/>
      <c r="O661" s="3"/>
      <c r="P661" s="4"/>
      <c r="Q661" s="3"/>
      <c r="R661" s="4"/>
      <c r="S661" s="3"/>
      <c r="T661" s="4"/>
      <c r="U661" s="3"/>
      <c r="V661" s="4"/>
      <c r="W661" s="3"/>
      <c r="X661" s="4"/>
      <c r="Y661" s="3"/>
      <c r="Z661" s="4"/>
      <c r="AA661" s="3"/>
      <c r="AB661" s="4"/>
      <c r="AC661" s="3"/>
      <c r="AD661" s="4"/>
      <c r="AE661" s="3"/>
      <c r="AF661" s="4"/>
      <c r="AG661" s="3"/>
      <c r="AH661" s="4"/>
      <c r="AI661" s="3"/>
      <c r="AJ661" s="4"/>
    </row>
    <row r="662">
      <c r="A662" s="3"/>
      <c r="B662" s="4"/>
      <c r="C662" s="3"/>
      <c r="D662" s="4"/>
      <c r="E662" s="3"/>
      <c r="F662" s="4"/>
      <c r="G662" s="3"/>
      <c r="H662" s="4"/>
      <c r="I662" s="3"/>
      <c r="J662" s="4"/>
      <c r="K662" s="3"/>
      <c r="L662" s="4"/>
      <c r="M662" s="3"/>
      <c r="N662" s="4"/>
      <c r="O662" s="3"/>
      <c r="P662" s="4"/>
      <c r="Q662" s="3"/>
      <c r="R662" s="4"/>
      <c r="S662" s="3"/>
      <c r="T662" s="4"/>
      <c r="U662" s="3"/>
      <c r="V662" s="4"/>
      <c r="W662" s="3"/>
      <c r="X662" s="4"/>
      <c r="Y662" s="3"/>
      <c r="Z662" s="4"/>
      <c r="AA662" s="3"/>
      <c r="AB662" s="4"/>
      <c r="AC662" s="3"/>
      <c r="AD662" s="4"/>
      <c r="AE662" s="3"/>
      <c r="AF662" s="4"/>
      <c r="AG662" s="3"/>
      <c r="AH662" s="4"/>
      <c r="AI662" s="3"/>
      <c r="AJ662" s="4"/>
    </row>
    <row r="663">
      <c r="A663" s="3"/>
      <c r="B663" s="4"/>
      <c r="C663" s="3"/>
      <c r="D663" s="4"/>
      <c r="E663" s="3"/>
      <c r="F663" s="4"/>
      <c r="G663" s="3"/>
      <c r="H663" s="4"/>
      <c r="I663" s="3"/>
      <c r="J663" s="4"/>
      <c r="K663" s="3"/>
      <c r="L663" s="4"/>
      <c r="M663" s="3"/>
      <c r="N663" s="4"/>
      <c r="O663" s="3"/>
      <c r="P663" s="4"/>
      <c r="Q663" s="3"/>
      <c r="R663" s="4"/>
      <c r="S663" s="3"/>
      <c r="T663" s="4"/>
      <c r="U663" s="3"/>
      <c r="V663" s="4"/>
      <c r="W663" s="3"/>
      <c r="X663" s="4"/>
      <c r="Y663" s="3"/>
      <c r="Z663" s="4"/>
      <c r="AA663" s="3"/>
      <c r="AB663" s="4"/>
      <c r="AC663" s="3"/>
      <c r="AD663" s="4"/>
      <c r="AE663" s="3"/>
      <c r="AF663" s="4"/>
      <c r="AG663" s="3"/>
      <c r="AH663" s="4"/>
      <c r="AI663" s="3"/>
      <c r="AJ663" s="4"/>
    </row>
    <row r="664">
      <c r="A664" s="3"/>
      <c r="B664" s="4"/>
      <c r="C664" s="3"/>
      <c r="D664" s="4"/>
      <c r="E664" s="3"/>
      <c r="F664" s="4"/>
      <c r="G664" s="3"/>
      <c r="H664" s="4"/>
      <c r="I664" s="3"/>
      <c r="J664" s="4"/>
      <c r="K664" s="3"/>
      <c r="L664" s="4"/>
      <c r="M664" s="3"/>
      <c r="N664" s="4"/>
      <c r="O664" s="3"/>
      <c r="P664" s="4"/>
      <c r="Q664" s="3"/>
      <c r="R664" s="4"/>
      <c r="S664" s="3"/>
      <c r="T664" s="4"/>
      <c r="U664" s="3"/>
      <c r="V664" s="4"/>
      <c r="W664" s="3"/>
      <c r="X664" s="4"/>
      <c r="Y664" s="3"/>
      <c r="Z664" s="4"/>
      <c r="AA664" s="3"/>
      <c r="AB664" s="4"/>
      <c r="AC664" s="3"/>
      <c r="AD664" s="4"/>
      <c r="AE664" s="3"/>
      <c r="AF664" s="4"/>
      <c r="AG664" s="3"/>
      <c r="AH664" s="4"/>
      <c r="AI664" s="3"/>
      <c r="AJ664" s="4"/>
    </row>
    <row r="665">
      <c r="A665" s="3"/>
      <c r="B665" s="4"/>
      <c r="C665" s="3"/>
      <c r="D665" s="4"/>
      <c r="E665" s="3"/>
      <c r="F665" s="4"/>
      <c r="G665" s="3"/>
      <c r="H665" s="4"/>
      <c r="I665" s="3"/>
      <c r="J665" s="4"/>
      <c r="K665" s="3"/>
      <c r="L665" s="4"/>
      <c r="M665" s="3"/>
      <c r="N665" s="4"/>
      <c r="O665" s="3"/>
      <c r="P665" s="4"/>
      <c r="Q665" s="3"/>
      <c r="R665" s="4"/>
      <c r="S665" s="3"/>
      <c r="T665" s="4"/>
      <c r="U665" s="3"/>
      <c r="V665" s="4"/>
      <c r="W665" s="3"/>
      <c r="X665" s="4"/>
      <c r="Y665" s="3"/>
      <c r="Z665" s="4"/>
      <c r="AA665" s="3"/>
      <c r="AB665" s="4"/>
      <c r="AC665" s="3"/>
      <c r="AD665" s="4"/>
      <c r="AE665" s="3"/>
      <c r="AF665" s="4"/>
      <c r="AG665" s="3"/>
      <c r="AH665" s="4"/>
      <c r="AI665" s="3"/>
      <c r="AJ665" s="4"/>
    </row>
    <row r="666">
      <c r="A666" s="3"/>
      <c r="B666" s="4"/>
      <c r="C666" s="3"/>
      <c r="D666" s="4"/>
      <c r="E666" s="3"/>
      <c r="F666" s="4"/>
      <c r="G666" s="3"/>
      <c r="H666" s="4"/>
      <c r="I666" s="3"/>
      <c r="J666" s="4"/>
      <c r="K666" s="3"/>
      <c r="L666" s="4"/>
      <c r="M666" s="3"/>
      <c r="N666" s="4"/>
      <c r="O666" s="3"/>
      <c r="P666" s="4"/>
      <c r="Q666" s="3"/>
      <c r="R666" s="4"/>
      <c r="S666" s="3"/>
      <c r="T666" s="4"/>
      <c r="U666" s="3"/>
      <c r="V666" s="4"/>
      <c r="W666" s="3"/>
      <c r="X666" s="4"/>
      <c r="Y666" s="3"/>
      <c r="Z666" s="4"/>
      <c r="AA666" s="3"/>
      <c r="AB666" s="4"/>
      <c r="AC666" s="3"/>
      <c r="AD666" s="4"/>
      <c r="AE666" s="3"/>
      <c r="AF666" s="4"/>
      <c r="AG666" s="3"/>
      <c r="AH666" s="4"/>
      <c r="AI666" s="3"/>
      <c r="AJ666" s="4"/>
    </row>
    <row r="667">
      <c r="A667" s="3"/>
      <c r="B667" s="4"/>
      <c r="C667" s="3"/>
      <c r="D667" s="4"/>
      <c r="E667" s="3"/>
      <c r="F667" s="4"/>
      <c r="G667" s="3"/>
      <c r="H667" s="4"/>
      <c r="I667" s="3"/>
      <c r="J667" s="4"/>
      <c r="K667" s="3"/>
      <c r="L667" s="4"/>
      <c r="M667" s="3"/>
      <c r="N667" s="4"/>
      <c r="O667" s="3"/>
      <c r="P667" s="4"/>
      <c r="Q667" s="3"/>
      <c r="R667" s="4"/>
      <c r="S667" s="3"/>
      <c r="T667" s="4"/>
      <c r="U667" s="3"/>
      <c r="V667" s="4"/>
      <c r="W667" s="3"/>
      <c r="X667" s="4"/>
      <c r="Y667" s="3"/>
      <c r="Z667" s="4"/>
      <c r="AA667" s="3"/>
      <c r="AB667" s="4"/>
      <c r="AC667" s="3"/>
      <c r="AD667" s="4"/>
      <c r="AE667" s="3"/>
      <c r="AF667" s="4"/>
      <c r="AG667" s="3"/>
      <c r="AH667" s="4"/>
      <c r="AI667" s="3"/>
      <c r="AJ667" s="4"/>
    </row>
    <row r="668">
      <c r="A668" s="3"/>
      <c r="B668" s="4"/>
      <c r="C668" s="3"/>
      <c r="D668" s="4"/>
      <c r="E668" s="3"/>
      <c r="F668" s="4"/>
      <c r="G668" s="3"/>
      <c r="H668" s="4"/>
      <c r="I668" s="3"/>
      <c r="J668" s="4"/>
      <c r="K668" s="3"/>
      <c r="L668" s="4"/>
      <c r="M668" s="3"/>
      <c r="N668" s="4"/>
      <c r="O668" s="3"/>
      <c r="P668" s="4"/>
      <c r="Q668" s="3"/>
      <c r="R668" s="4"/>
      <c r="S668" s="3"/>
      <c r="T668" s="4"/>
      <c r="U668" s="3"/>
      <c r="V668" s="4"/>
      <c r="W668" s="3"/>
      <c r="X668" s="4"/>
      <c r="Y668" s="3"/>
      <c r="Z668" s="4"/>
      <c r="AA668" s="3"/>
      <c r="AB668" s="4"/>
      <c r="AC668" s="3"/>
      <c r="AD668" s="4"/>
      <c r="AE668" s="3"/>
      <c r="AF668" s="4"/>
      <c r="AG668" s="3"/>
      <c r="AH668" s="4"/>
      <c r="AI668" s="3"/>
      <c r="AJ668" s="4"/>
    </row>
    <row r="669">
      <c r="A669" s="3"/>
      <c r="B669" s="4"/>
      <c r="C669" s="3"/>
      <c r="D669" s="4"/>
      <c r="E669" s="3"/>
      <c r="F669" s="4"/>
      <c r="G669" s="3"/>
      <c r="H669" s="4"/>
      <c r="I669" s="3"/>
      <c r="J669" s="4"/>
      <c r="K669" s="3"/>
      <c r="L669" s="4"/>
      <c r="M669" s="3"/>
      <c r="N669" s="4"/>
      <c r="O669" s="3"/>
      <c r="P669" s="4"/>
      <c r="Q669" s="3"/>
      <c r="R669" s="4"/>
      <c r="S669" s="3"/>
      <c r="T669" s="4"/>
      <c r="U669" s="3"/>
      <c r="V669" s="4"/>
      <c r="W669" s="3"/>
      <c r="X669" s="4"/>
      <c r="Y669" s="3"/>
      <c r="Z669" s="4"/>
      <c r="AA669" s="3"/>
      <c r="AB669" s="4"/>
      <c r="AC669" s="3"/>
      <c r="AD669" s="4"/>
      <c r="AE669" s="3"/>
      <c r="AF669" s="4"/>
      <c r="AG669" s="3"/>
      <c r="AH669" s="4"/>
      <c r="AI669" s="3"/>
      <c r="AJ669" s="4"/>
    </row>
    <row r="670">
      <c r="A670" s="3"/>
      <c r="B670" s="4"/>
      <c r="C670" s="3"/>
      <c r="D670" s="4"/>
      <c r="E670" s="3"/>
      <c r="F670" s="4"/>
      <c r="G670" s="3"/>
      <c r="H670" s="4"/>
      <c r="I670" s="3"/>
      <c r="J670" s="4"/>
      <c r="K670" s="3"/>
      <c r="L670" s="4"/>
      <c r="M670" s="3"/>
      <c r="N670" s="4"/>
      <c r="O670" s="3"/>
      <c r="P670" s="4"/>
      <c r="Q670" s="3"/>
      <c r="R670" s="4"/>
      <c r="S670" s="3"/>
      <c r="T670" s="4"/>
      <c r="U670" s="3"/>
      <c r="V670" s="4"/>
      <c r="W670" s="3"/>
      <c r="X670" s="4"/>
      <c r="Y670" s="3"/>
      <c r="Z670" s="4"/>
      <c r="AA670" s="3"/>
      <c r="AB670" s="4"/>
      <c r="AC670" s="3"/>
      <c r="AD670" s="4"/>
      <c r="AE670" s="3"/>
      <c r="AF670" s="4"/>
      <c r="AG670" s="3"/>
      <c r="AH670" s="4"/>
      <c r="AI670" s="3"/>
      <c r="AJ670" s="4"/>
    </row>
    <row r="671">
      <c r="A671" s="3"/>
      <c r="B671" s="4"/>
      <c r="C671" s="3"/>
      <c r="D671" s="4"/>
      <c r="E671" s="3"/>
      <c r="F671" s="4"/>
      <c r="G671" s="3"/>
      <c r="H671" s="4"/>
      <c r="I671" s="3"/>
      <c r="J671" s="4"/>
      <c r="K671" s="3"/>
      <c r="L671" s="4"/>
      <c r="M671" s="3"/>
      <c r="N671" s="4"/>
      <c r="O671" s="3"/>
      <c r="P671" s="4"/>
      <c r="Q671" s="3"/>
      <c r="R671" s="4"/>
      <c r="S671" s="3"/>
      <c r="T671" s="4"/>
      <c r="U671" s="3"/>
      <c r="V671" s="4"/>
      <c r="W671" s="3"/>
      <c r="X671" s="4"/>
      <c r="Y671" s="3"/>
      <c r="Z671" s="4"/>
      <c r="AA671" s="3"/>
      <c r="AB671" s="4"/>
      <c r="AC671" s="3"/>
      <c r="AD671" s="4"/>
      <c r="AE671" s="3"/>
      <c r="AF671" s="4"/>
      <c r="AG671" s="3"/>
      <c r="AH671" s="4"/>
      <c r="AI671" s="3"/>
      <c r="AJ671" s="4"/>
    </row>
    <row r="672">
      <c r="A672" s="3"/>
      <c r="B672" s="4"/>
      <c r="C672" s="3"/>
      <c r="D672" s="4"/>
      <c r="E672" s="3"/>
      <c r="F672" s="4"/>
      <c r="G672" s="3"/>
      <c r="H672" s="4"/>
      <c r="I672" s="3"/>
      <c r="J672" s="4"/>
      <c r="K672" s="3"/>
      <c r="L672" s="4"/>
      <c r="M672" s="3"/>
      <c r="N672" s="4"/>
      <c r="O672" s="3"/>
      <c r="P672" s="4"/>
      <c r="Q672" s="3"/>
      <c r="R672" s="4"/>
      <c r="S672" s="3"/>
      <c r="T672" s="4"/>
      <c r="U672" s="3"/>
      <c r="V672" s="4"/>
      <c r="W672" s="3"/>
      <c r="X672" s="4"/>
      <c r="Y672" s="3"/>
      <c r="Z672" s="4"/>
      <c r="AA672" s="3"/>
      <c r="AB672" s="4"/>
      <c r="AC672" s="3"/>
      <c r="AD672" s="4"/>
      <c r="AE672" s="3"/>
      <c r="AF672" s="4"/>
      <c r="AG672" s="3"/>
      <c r="AH672" s="4"/>
      <c r="AI672" s="3"/>
      <c r="AJ672" s="4"/>
    </row>
    <row r="673">
      <c r="A673" s="3"/>
      <c r="B673" s="4"/>
      <c r="C673" s="3"/>
      <c r="D673" s="4"/>
      <c r="E673" s="3"/>
      <c r="F673" s="4"/>
      <c r="G673" s="3"/>
      <c r="H673" s="4"/>
      <c r="I673" s="3"/>
      <c r="J673" s="4"/>
      <c r="K673" s="3"/>
      <c r="L673" s="4"/>
      <c r="M673" s="3"/>
      <c r="N673" s="4"/>
      <c r="O673" s="3"/>
      <c r="P673" s="4"/>
      <c r="Q673" s="3"/>
      <c r="R673" s="4"/>
      <c r="S673" s="3"/>
      <c r="T673" s="4"/>
      <c r="U673" s="3"/>
      <c r="V673" s="4"/>
      <c r="W673" s="3"/>
      <c r="X673" s="4"/>
      <c r="Y673" s="3"/>
      <c r="Z673" s="4"/>
      <c r="AA673" s="3"/>
      <c r="AB673" s="4"/>
      <c r="AC673" s="3"/>
      <c r="AD673" s="4"/>
      <c r="AE673" s="3"/>
      <c r="AF673" s="4"/>
      <c r="AG673" s="3"/>
      <c r="AH673" s="4"/>
      <c r="AI673" s="3"/>
      <c r="AJ673" s="4"/>
    </row>
    <row r="674">
      <c r="A674" s="3"/>
      <c r="B674" s="4"/>
      <c r="C674" s="3"/>
      <c r="D674" s="4"/>
      <c r="E674" s="3"/>
      <c r="F674" s="4"/>
      <c r="G674" s="3"/>
      <c r="H674" s="4"/>
      <c r="I674" s="3"/>
      <c r="J674" s="4"/>
      <c r="K674" s="3"/>
      <c r="L674" s="4"/>
      <c r="M674" s="3"/>
      <c r="N674" s="4"/>
      <c r="O674" s="3"/>
      <c r="P674" s="4"/>
      <c r="Q674" s="3"/>
      <c r="R674" s="4"/>
      <c r="S674" s="3"/>
      <c r="T674" s="4"/>
      <c r="U674" s="3"/>
      <c r="V674" s="4"/>
      <c r="W674" s="3"/>
      <c r="X674" s="4"/>
      <c r="Y674" s="3"/>
      <c r="Z674" s="4"/>
      <c r="AA674" s="3"/>
      <c r="AB674" s="4"/>
      <c r="AC674" s="3"/>
      <c r="AD674" s="4"/>
      <c r="AE674" s="3"/>
      <c r="AF674" s="4"/>
      <c r="AG674" s="3"/>
      <c r="AH674" s="4"/>
      <c r="AI674" s="3"/>
      <c r="AJ674" s="4"/>
    </row>
    <row r="675">
      <c r="A675" s="3"/>
      <c r="B675" s="4"/>
      <c r="C675" s="3"/>
      <c r="D675" s="4"/>
      <c r="E675" s="3"/>
      <c r="F675" s="4"/>
      <c r="G675" s="3"/>
      <c r="H675" s="4"/>
      <c r="I675" s="3"/>
      <c r="J675" s="4"/>
      <c r="K675" s="3"/>
      <c r="L675" s="4"/>
      <c r="M675" s="3"/>
      <c r="N675" s="4"/>
      <c r="O675" s="3"/>
      <c r="P675" s="4"/>
      <c r="Q675" s="3"/>
      <c r="R675" s="4"/>
      <c r="S675" s="3"/>
      <c r="T675" s="4"/>
      <c r="U675" s="3"/>
      <c r="V675" s="4"/>
      <c r="W675" s="3"/>
      <c r="X675" s="4"/>
      <c r="Y675" s="3"/>
      <c r="Z675" s="4"/>
      <c r="AA675" s="3"/>
      <c r="AB675" s="4"/>
      <c r="AC675" s="3"/>
      <c r="AD675" s="4"/>
      <c r="AE675" s="3"/>
      <c r="AF675" s="4"/>
      <c r="AG675" s="3"/>
      <c r="AH675" s="4"/>
      <c r="AI675" s="3"/>
      <c r="AJ675" s="4"/>
    </row>
    <row r="676">
      <c r="A676" s="3"/>
      <c r="B676" s="4"/>
      <c r="C676" s="3"/>
      <c r="D676" s="4"/>
      <c r="E676" s="3"/>
      <c r="F676" s="4"/>
      <c r="G676" s="3"/>
      <c r="H676" s="4"/>
      <c r="I676" s="3"/>
      <c r="J676" s="4"/>
      <c r="K676" s="3"/>
      <c r="L676" s="4"/>
      <c r="M676" s="3"/>
      <c r="N676" s="4"/>
      <c r="O676" s="3"/>
      <c r="P676" s="4"/>
      <c r="Q676" s="3"/>
      <c r="R676" s="4"/>
      <c r="S676" s="3"/>
      <c r="T676" s="4"/>
      <c r="U676" s="3"/>
      <c r="V676" s="4"/>
      <c r="W676" s="3"/>
      <c r="X676" s="4"/>
      <c r="Y676" s="3"/>
      <c r="Z676" s="4"/>
      <c r="AA676" s="3"/>
      <c r="AB676" s="4"/>
      <c r="AC676" s="3"/>
      <c r="AD676" s="4"/>
      <c r="AE676" s="3"/>
      <c r="AF676" s="4"/>
      <c r="AG676" s="3"/>
      <c r="AH676" s="4"/>
      <c r="AI676" s="3"/>
      <c r="AJ676" s="4"/>
    </row>
    <row r="677">
      <c r="A677" s="3"/>
      <c r="B677" s="4"/>
      <c r="C677" s="3"/>
      <c r="D677" s="4"/>
      <c r="E677" s="3"/>
      <c r="F677" s="4"/>
      <c r="G677" s="3"/>
      <c r="H677" s="4"/>
      <c r="I677" s="3"/>
      <c r="J677" s="4"/>
      <c r="K677" s="3"/>
      <c r="L677" s="4"/>
      <c r="M677" s="3"/>
      <c r="N677" s="4"/>
      <c r="O677" s="3"/>
      <c r="P677" s="4"/>
      <c r="Q677" s="3"/>
      <c r="R677" s="4"/>
      <c r="S677" s="3"/>
      <c r="T677" s="4"/>
      <c r="U677" s="3"/>
      <c r="V677" s="4"/>
      <c r="W677" s="3"/>
      <c r="X677" s="4"/>
      <c r="Y677" s="3"/>
      <c r="Z677" s="4"/>
      <c r="AA677" s="3"/>
      <c r="AB677" s="4"/>
      <c r="AC677" s="3"/>
      <c r="AD677" s="4"/>
      <c r="AE677" s="3"/>
      <c r="AF677" s="4"/>
      <c r="AG677" s="3"/>
      <c r="AH677" s="4"/>
      <c r="AI677" s="3"/>
      <c r="AJ677" s="4"/>
    </row>
    <row r="678">
      <c r="A678" s="3"/>
      <c r="B678" s="4"/>
      <c r="C678" s="3"/>
      <c r="D678" s="4"/>
      <c r="E678" s="3"/>
      <c r="F678" s="4"/>
      <c r="G678" s="3"/>
      <c r="H678" s="4"/>
      <c r="I678" s="3"/>
      <c r="J678" s="4"/>
      <c r="K678" s="3"/>
      <c r="L678" s="4"/>
      <c r="M678" s="3"/>
      <c r="N678" s="4"/>
      <c r="O678" s="3"/>
      <c r="P678" s="4"/>
      <c r="Q678" s="3"/>
      <c r="R678" s="4"/>
      <c r="S678" s="3"/>
      <c r="T678" s="4"/>
      <c r="U678" s="3"/>
      <c r="V678" s="4"/>
      <c r="W678" s="3"/>
      <c r="X678" s="4"/>
      <c r="Y678" s="3"/>
      <c r="Z678" s="4"/>
      <c r="AA678" s="3"/>
      <c r="AB678" s="4"/>
      <c r="AC678" s="3"/>
      <c r="AD678" s="4"/>
      <c r="AE678" s="3"/>
      <c r="AF678" s="4"/>
      <c r="AG678" s="3"/>
      <c r="AH678" s="4"/>
      <c r="AI678" s="3"/>
      <c r="AJ678" s="4"/>
    </row>
    <row r="679">
      <c r="A679" s="3"/>
      <c r="B679" s="4"/>
      <c r="C679" s="3"/>
      <c r="D679" s="4"/>
      <c r="E679" s="3"/>
      <c r="F679" s="4"/>
      <c r="G679" s="3"/>
      <c r="H679" s="4"/>
      <c r="I679" s="3"/>
      <c r="J679" s="4"/>
      <c r="K679" s="3"/>
      <c r="L679" s="4"/>
      <c r="M679" s="3"/>
      <c r="N679" s="4"/>
      <c r="O679" s="3"/>
      <c r="P679" s="4"/>
      <c r="Q679" s="3"/>
      <c r="R679" s="4"/>
      <c r="S679" s="3"/>
      <c r="T679" s="4"/>
      <c r="U679" s="3"/>
      <c r="V679" s="4"/>
      <c r="W679" s="3"/>
      <c r="X679" s="4"/>
      <c r="Y679" s="3"/>
      <c r="Z679" s="4"/>
      <c r="AA679" s="3"/>
      <c r="AB679" s="4"/>
      <c r="AC679" s="3"/>
      <c r="AD679" s="4"/>
      <c r="AE679" s="3"/>
      <c r="AF679" s="4"/>
      <c r="AG679" s="3"/>
      <c r="AH679" s="4"/>
      <c r="AI679" s="3"/>
      <c r="AJ679" s="4"/>
    </row>
    <row r="680">
      <c r="A680" s="3"/>
      <c r="B680" s="4"/>
      <c r="C680" s="3"/>
      <c r="D680" s="4"/>
      <c r="E680" s="3"/>
      <c r="F680" s="4"/>
      <c r="G680" s="3"/>
      <c r="H680" s="4"/>
      <c r="I680" s="3"/>
      <c r="J680" s="4"/>
      <c r="K680" s="3"/>
      <c r="L680" s="4"/>
      <c r="M680" s="3"/>
      <c r="N680" s="4"/>
      <c r="O680" s="3"/>
      <c r="P680" s="4"/>
      <c r="Q680" s="3"/>
      <c r="R680" s="4"/>
      <c r="S680" s="3"/>
      <c r="T680" s="4"/>
      <c r="U680" s="3"/>
      <c r="V680" s="4"/>
      <c r="W680" s="3"/>
      <c r="X680" s="4"/>
      <c r="Y680" s="3"/>
      <c r="Z680" s="4"/>
      <c r="AA680" s="3"/>
      <c r="AB680" s="4"/>
      <c r="AC680" s="3"/>
      <c r="AD680" s="4"/>
      <c r="AE680" s="3"/>
      <c r="AF680" s="4"/>
      <c r="AG680" s="3"/>
      <c r="AH680" s="4"/>
      <c r="AI680" s="3"/>
      <c r="AJ680" s="4"/>
    </row>
    <row r="681">
      <c r="A681" s="3"/>
      <c r="B681" s="4"/>
      <c r="C681" s="3"/>
      <c r="D681" s="4"/>
      <c r="E681" s="3"/>
      <c r="F681" s="4"/>
      <c r="G681" s="3"/>
      <c r="H681" s="4"/>
      <c r="I681" s="3"/>
      <c r="J681" s="4"/>
      <c r="K681" s="3"/>
      <c r="L681" s="4"/>
      <c r="M681" s="3"/>
      <c r="N681" s="4"/>
      <c r="O681" s="3"/>
      <c r="P681" s="4"/>
      <c r="Q681" s="3"/>
      <c r="R681" s="4"/>
      <c r="S681" s="3"/>
      <c r="T681" s="4"/>
      <c r="U681" s="3"/>
      <c r="V681" s="4"/>
      <c r="W681" s="3"/>
      <c r="X681" s="4"/>
      <c r="Y681" s="3"/>
      <c r="Z681" s="4"/>
      <c r="AA681" s="3"/>
      <c r="AB681" s="4"/>
      <c r="AC681" s="3"/>
      <c r="AD681" s="4"/>
      <c r="AE681" s="3"/>
      <c r="AF681" s="4"/>
      <c r="AG681" s="3"/>
      <c r="AH681" s="4"/>
      <c r="AI681" s="3"/>
      <c r="AJ681" s="4"/>
    </row>
    <row r="682">
      <c r="A682" s="3"/>
      <c r="B682" s="4"/>
      <c r="C682" s="3"/>
      <c r="D682" s="4"/>
      <c r="E682" s="3"/>
      <c r="F682" s="4"/>
      <c r="G682" s="3"/>
      <c r="H682" s="4"/>
      <c r="I682" s="3"/>
      <c r="J682" s="4"/>
      <c r="K682" s="3"/>
      <c r="L682" s="4"/>
      <c r="M682" s="3"/>
      <c r="N682" s="4"/>
      <c r="O682" s="3"/>
      <c r="P682" s="4"/>
      <c r="Q682" s="3"/>
      <c r="R682" s="4"/>
      <c r="S682" s="3"/>
      <c r="T682" s="4"/>
      <c r="U682" s="3"/>
      <c r="V682" s="4"/>
      <c r="W682" s="3"/>
      <c r="X682" s="4"/>
      <c r="Y682" s="3"/>
      <c r="Z682" s="4"/>
      <c r="AA682" s="3"/>
      <c r="AB682" s="4"/>
      <c r="AC682" s="3"/>
      <c r="AD682" s="4"/>
      <c r="AE682" s="3"/>
      <c r="AF682" s="4"/>
      <c r="AG682" s="3"/>
      <c r="AH682" s="4"/>
      <c r="AI682" s="3"/>
      <c r="AJ682" s="4"/>
    </row>
    <row r="683">
      <c r="A683" s="3"/>
      <c r="B683" s="4"/>
      <c r="C683" s="3"/>
      <c r="D683" s="4"/>
      <c r="E683" s="3"/>
      <c r="F683" s="4"/>
      <c r="G683" s="3"/>
      <c r="H683" s="4"/>
      <c r="I683" s="3"/>
      <c r="J683" s="4"/>
      <c r="K683" s="3"/>
      <c r="L683" s="4"/>
      <c r="M683" s="3"/>
      <c r="N683" s="4"/>
      <c r="O683" s="3"/>
      <c r="P683" s="4"/>
      <c r="Q683" s="3"/>
      <c r="R683" s="4"/>
      <c r="S683" s="3"/>
      <c r="T683" s="4"/>
      <c r="U683" s="3"/>
      <c r="V683" s="4"/>
      <c r="W683" s="3"/>
      <c r="X683" s="4"/>
      <c r="Y683" s="3"/>
      <c r="Z683" s="4"/>
      <c r="AA683" s="3"/>
      <c r="AB683" s="4"/>
      <c r="AC683" s="3"/>
      <c r="AD683" s="4"/>
      <c r="AE683" s="3"/>
      <c r="AF683" s="4"/>
      <c r="AG683" s="3"/>
      <c r="AH683" s="4"/>
      <c r="AI683" s="3"/>
      <c r="AJ683" s="4"/>
    </row>
    <row r="684">
      <c r="A684" s="3"/>
      <c r="B684" s="4"/>
      <c r="C684" s="3"/>
      <c r="D684" s="4"/>
      <c r="E684" s="3"/>
      <c r="F684" s="4"/>
      <c r="G684" s="3"/>
      <c r="H684" s="4"/>
      <c r="I684" s="3"/>
      <c r="J684" s="4"/>
      <c r="K684" s="3"/>
      <c r="L684" s="4"/>
      <c r="M684" s="3"/>
      <c r="N684" s="4"/>
      <c r="O684" s="3"/>
      <c r="P684" s="4"/>
      <c r="Q684" s="3"/>
      <c r="R684" s="4"/>
      <c r="S684" s="3"/>
      <c r="T684" s="4"/>
      <c r="U684" s="3"/>
      <c r="V684" s="4"/>
      <c r="W684" s="3"/>
      <c r="X684" s="4"/>
      <c r="Y684" s="3"/>
      <c r="Z684" s="4"/>
      <c r="AA684" s="3"/>
      <c r="AB684" s="4"/>
      <c r="AC684" s="3"/>
      <c r="AD684" s="4"/>
      <c r="AE684" s="3"/>
      <c r="AF684" s="4"/>
      <c r="AG684" s="3"/>
      <c r="AH684" s="4"/>
      <c r="AI684" s="3"/>
      <c r="AJ684" s="4"/>
    </row>
    <row r="685">
      <c r="A685" s="3"/>
      <c r="B685" s="4"/>
      <c r="C685" s="3"/>
      <c r="D685" s="4"/>
      <c r="E685" s="3"/>
      <c r="F685" s="4"/>
      <c r="G685" s="3"/>
      <c r="H685" s="4"/>
      <c r="I685" s="3"/>
      <c r="J685" s="4"/>
      <c r="K685" s="3"/>
      <c r="L685" s="4"/>
      <c r="M685" s="3"/>
      <c r="N685" s="4"/>
      <c r="O685" s="3"/>
      <c r="P685" s="4"/>
      <c r="Q685" s="3"/>
      <c r="R685" s="4"/>
      <c r="S685" s="3"/>
      <c r="T685" s="4"/>
      <c r="U685" s="3"/>
      <c r="V685" s="4"/>
      <c r="W685" s="3"/>
      <c r="X685" s="4"/>
      <c r="Y685" s="3"/>
      <c r="Z685" s="4"/>
      <c r="AA685" s="3"/>
      <c r="AB685" s="4"/>
      <c r="AC685" s="3"/>
      <c r="AD685" s="4"/>
      <c r="AE685" s="3"/>
      <c r="AF685" s="4"/>
      <c r="AG685" s="3"/>
      <c r="AH685" s="4"/>
      <c r="AI685" s="3"/>
      <c r="AJ685" s="4"/>
    </row>
    <row r="686">
      <c r="A686" s="3"/>
      <c r="B686" s="4"/>
      <c r="C686" s="3"/>
      <c r="D686" s="4"/>
      <c r="E686" s="3"/>
      <c r="F686" s="4"/>
      <c r="G686" s="3"/>
      <c r="H686" s="4"/>
      <c r="I686" s="3"/>
      <c r="J686" s="4"/>
      <c r="K686" s="3"/>
      <c r="L686" s="4"/>
      <c r="M686" s="3"/>
      <c r="N686" s="4"/>
      <c r="O686" s="3"/>
      <c r="P686" s="4"/>
      <c r="Q686" s="3"/>
      <c r="R686" s="4"/>
      <c r="S686" s="3"/>
      <c r="T686" s="4"/>
      <c r="U686" s="3"/>
      <c r="V686" s="4"/>
      <c r="W686" s="3"/>
      <c r="X686" s="4"/>
      <c r="Y686" s="3"/>
      <c r="Z686" s="4"/>
      <c r="AA686" s="3"/>
      <c r="AB686" s="4"/>
      <c r="AC686" s="3"/>
      <c r="AD686" s="4"/>
      <c r="AE686" s="3"/>
      <c r="AF686" s="4"/>
      <c r="AG686" s="3"/>
      <c r="AH686" s="4"/>
      <c r="AI686" s="3"/>
      <c r="AJ686" s="4"/>
    </row>
    <row r="687">
      <c r="A687" s="3"/>
      <c r="B687" s="4"/>
      <c r="C687" s="3"/>
      <c r="D687" s="4"/>
      <c r="E687" s="3"/>
      <c r="F687" s="4"/>
      <c r="G687" s="3"/>
      <c r="H687" s="4"/>
      <c r="I687" s="3"/>
      <c r="J687" s="4"/>
      <c r="K687" s="3"/>
      <c r="L687" s="4"/>
      <c r="M687" s="3"/>
      <c r="N687" s="4"/>
      <c r="O687" s="3"/>
      <c r="P687" s="4"/>
      <c r="Q687" s="3"/>
      <c r="R687" s="4"/>
      <c r="S687" s="3"/>
      <c r="T687" s="4"/>
      <c r="U687" s="3"/>
      <c r="V687" s="4"/>
      <c r="W687" s="3"/>
      <c r="X687" s="4"/>
      <c r="Y687" s="3"/>
      <c r="Z687" s="4"/>
      <c r="AA687" s="3"/>
      <c r="AB687" s="4"/>
      <c r="AC687" s="3"/>
      <c r="AD687" s="4"/>
      <c r="AE687" s="3"/>
      <c r="AF687" s="4"/>
      <c r="AG687" s="3"/>
      <c r="AH687" s="4"/>
      <c r="AI687" s="3"/>
      <c r="AJ687" s="4"/>
    </row>
    <row r="688">
      <c r="A688" s="3"/>
      <c r="B688" s="4"/>
      <c r="C688" s="3"/>
      <c r="D688" s="4"/>
      <c r="E688" s="3"/>
      <c r="F688" s="4"/>
      <c r="G688" s="3"/>
      <c r="H688" s="4"/>
      <c r="I688" s="3"/>
      <c r="J688" s="4"/>
      <c r="K688" s="3"/>
      <c r="L688" s="4"/>
      <c r="M688" s="3"/>
      <c r="N688" s="4"/>
      <c r="O688" s="3"/>
      <c r="P688" s="4"/>
      <c r="Q688" s="3"/>
      <c r="R688" s="4"/>
      <c r="S688" s="3"/>
      <c r="T688" s="4"/>
      <c r="U688" s="3"/>
      <c r="V688" s="4"/>
      <c r="W688" s="3"/>
      <c r="X688" s="4"/>
      <c r="Y688" s="3"/>
      <c r="Z688" s="4"/>
      <c r="AA688" s="3"/>
      <c r="AB688" s="4"/>
      <c r="AC688" s="3"/>
      <c r="AD688" s="4"/>
      <c r="AE688" s="3"/>
      <c r="AF688" s="4"/>
      <c r="AG688" s="3"/>
      <c r="AH688" s="4"/>
      <c r="AI688" s="3"/>
      <c r="AJ688" s="4"/>
    </row>
    <row r="689">
      <c r="A689" s="3"/>
      <c r="B689" s="4"/>
      <c r="C689" s="3"/>
      <c r="D689" s="4"/>
      <c r="E689" s="3"/>
      <c r="F689" s="4"/>
      <c r="G689" s="3"/>
      <c r="H689" s="4"/>
      <c r="I689" s="3"/>
      <c r="J689" s="4"/>
      <c r="K689" s="3"/>
      <c r="L689" s="4"/>
      <c r="M689" s="3"/>
      <c r="N689" s="4"/>
      <c r="O689" s="3"/>
      <c r="P689" s="4"/>
      <c r="Q689" s="3"/>
      <c r="R689" s="4"/>
      <c r="S689" s="3"/>
      <c r="T689" s="4"/>
      <c r="U689" s="3"/>
      <c r="V689" s="4"/>
      <c r="W689" s="3"/>
      <c r="X689" s="4"/>
      <c r="Y689" s="3"/>
      <c r="Z689" s="4"/>
      <c r="AA689" s="3"/>
      <c r="AB689" s="4"/>
      <c r="AC689" s="3"/>
      <c r="AD689" s="4"/>
      <c r="AE689" s="3"/>
      <c r="AF689" s="4"/>
      <c r="AG689" s="3"/>
      <c r="AH689" s="4"/>
      <c r="AI689" s="3"/>
      <c r="AJ689" s="4"/>
    </row>
    <row r="690">
      <c r="A690" s="3"/>
      <c r="B690" s="4"/>
      <c r="C690" s="3"/>
      <c r="D690" s="4"/>
      <c r="E690" s="3"/>
      <c r="F690" s="4"/>
      <c r="G690" s="3"/>
      <c r="H690" s="4"/>
      <c r="I690" s="3"/>
      <c r="J690" s="4"/>
      <c r="K690" s="3"/>
      <c r="L690" s="4"/>
      <c r="M690" s="3"/>
      <c r="N690" s="4"/>
      <c r="O690" s="3"/>
      <c r="P690" s="4"/>
      <c r="Q690" s="3"/>
      <c r="R690" s="4"/>
      <c r="S690" s="3"/>
      <c r="T690" s="4"/>
      <c r="U690" s="3"/>
      <c r="V690" s="4"/>
      <c r="W690" s="3"/>
      <c r="X690" s="4"/>
      <c r="Y690" s="3"/>
      <c r="Z690" s="4"/>
      <c r="AA690" s="3"/>
      <c r="AB690" s="4"/>
      <c r="AC690" s="3"/>
      <c r="AD690" s="4"/>
      <c r="AE690" s="3"/>
      <c r="AF690" s="4"/>
      <c r="AG690" s="3"/>
      <c r="AH690" s="4"/>
      <c r="AI690" s="3"/>
      <c r="AJ690" s="4"/>
    </row>
    <row r="691">
      <c r="A691" s="3"/>
      <c r="B691" s="4"/>
      <c r="C691" s="3"/>
      <c r="D691" s="4"/>
      <c r="E691" s="3"/>
      <c r="F691" s="4"/>
      <c r="G691" s="3"/>
      <c r="H691" s="4"/>
      <c r="I691" s="3"/>
      <c r="J691" s="4"/>
      <c r="K691" s="3"/>
      <c r="L691" s="4"/>
      <c r="M691" s="3"/>
      <c r="N691" s="4"/>
      <c r="O691" s="3"/>
      <c r="P691" s="4"/>
      <c r="Q691" s="3"/>
      <c r="R691" s="4"/>
      <c r="S691" s="3"/>
      <c r="T691" s="4"/>
      <c r="U691" s="3"/>
      <c r="V691" s="4"/>
      <c r="W691" s="3"/>
      <c r="X691" s="4"/>
      <c r="Y691" s="3"/>
      <c r="Z691" s="4"/>
      <c r="AA691" s="3"/>
      <c r="AB691" s="4"/>
      <c r="AC691" s="3"/>
      <c r="AD691" s="4"/>
      <c r="AE691" s="3"/>
      <c r="AF691" s="4"/>
      <c r="AG691" s="3"/>
      <c r="AH691" s="4"/>
      <c r="AI691" s="3"/>
      <c r="AJ691" s="4"/>
    </row>
    <row r="692">
      <c r="A692" s="3"/>
      <c r="B692" s="4"/>
      <c r="C692" s="3"/>
      <c r="D692" s="4"/>
      <c r="E692" s="3"/>
      <c r="F692" s="4"/>
      <c r="G692" s="3"/>
      <c r="H692" s="4"/>
      <c r="I692" s="3"/>
      <c r="J692" s="4"/>
      <c r="K692" s="3"/>
      <c r="L692" s="4"/>
      <c r="M692" s="3"/>
      <c r="N692" s="4"/>
      <c r="O692" s="3"/>
      <c r="P692" s="4"/>
      <c r="Q692" s="3"/>
      <c r="R692" s="4"/>
      <c r="S692" s="3"/>
      <c r="T692" s="4"/>
      <c r="U692" s="3"/>
      <c r="V692" s="4"/>
      <c r="W692" s="3"/>
      <c r="X692" s="4"/>
      <c r="Y692" s="3"/>
      <c r="Z692" s="4"/>
      <c r="AA692" s="3"/>
      <c r="AB692" s="4"/>
      <c r="AC692" s="3"/>
      <c r="AD692" s="4"/>
      <c r="AE692" s="3"/>
      <c r="AF692" s="4"/>
      <c r="AG692" s="3"/>
      <c r="AH692" s="4"/>
      <c r="AI692" s="3"/>
      <c r="AJ692" s="4"/>
    </row>
    <row r="693">
      <c r="A693" s="3"/>
      <c r="B693" s="4"/>
      <c r="C693" s="3"/>
      <c r="D693" s="4"/>
      <c r="E693" s="3"/>
      <c r="F693" s="4"/>
      <c r="G693" s="3"/>
      <c r="H693" s="4"/>
      <c r="I693" s="3"/>
      <c r="J693" s="4"/>
      <c r="K693" s="3"/>
      <c r="L693" s="4"/>
      <c r="M693" s="3"/>
      <c r="N693" s="4"/>
      <c r="O693" s="3"/>
      <c r="P693" s="4"/>
      <c r="Q693" s="3"/>
      <c r="R693" s="4"/>
      <c r="S693" s="3"/>
      <c r="T693" s="4"/>
      <c r="U693" s="3"/>
      <c r="V693" s="4"/>
      <c r="W693" s="3"/>
      <c r="X693" s="4"/>
      <c r="Y693" s="3"/>
      <c r="Z693" s="4"/>
      <c r="AA693" s="3"/>
      <c r="AB693" s="4"/>
      <c r="AC693" s="3"/>
      <c r="AD693" s="4"/>
      <c r="AE693" s="3"/>
      <c r="AF693" s="4"/>
      <c r="AG693" s="3"/>
      <c r="AH693" s="4"/>
      <c r="AI693" s="3"/>
      <c r="AJ693" s="4"/>
    </row>
    <row r="694">
      <c r="A694" s="3"/>
      <c r="B694" s="4"/>
      <c r="C694" s="3"/>
      <c r="D694" s="4"/>
      <c r="E694" s="3"/>
      <c r="F694" s="4"/>
      <c r="G694" s="3"/>
      <c r="H694" s="4"/>
      <c r="I694" s="3"/>
      <c r="J694" s="4"/>
      <c r="K694" s="3"/>
      <c r="L694" s="4"/>
      <c r="M694" s="3"/>
      <c r="N694" s="4"/>
      <c r="O694" s="3"/>
      <c r="P694" s="4"/>
      <c r="Q694" s="3"/>
      <c r="R694" s="4"/>
      <c r="S694" s="3"/>
      <c r="T694" s="4"/>
      <c r="U694" s="3"/>
      <c r="V694" s="4"/>
      <c r="W694" s="3"/>
      <c r="X694" s="4"/>
      <c r="Y694" s="3"/>
      <c r="Z694" s="4"/>
      <c r="AA694" s="3"/>
      <c r="AB694" s="4"/>
      <c r="AC694" s="3"/>
      <c r="AD694" s="4"/>
      <c r="AE694" s="3"/>
      <c r="AF694" s="4"/>
      <c r="AG694" s="3"/>
      <c r="AH694" s="4"/>
      <c r="AI694" s="3"/>
      <c r="AJ694" s="4"/>
    </row>
    <row r="695">
      <c r="A695" s="3"/>
      <c r="B695" s="4"/>
      <c r="C695" s="3"/>
      <c r="D695" s="4"/>
      <c r="E695" s="3"/>
      <c r="F695" s="4"/>
      <c r="G695" s="3"/>
      <c r="H695" s="4"/>
      <c r="I695" s="3"/>
      <c r="J695" s="4"/>
      <c r="K695" s="3"/>
      <c r="L695" s="4"/>
      <c r="M695" s="3"/>
      <c r="N695" s="4"/>
      <c r="O695" s="3"/>
      <c r="P695" s="4"/>
      <c r="Q695" s="3"/>
      <c r="R695" s="4"/>
      <c r="S695" s="3"/>
      <c r="T695" s="4"/>
      <c r="U695" s="3"/>
      <c r="V695" s="4"/>
      <c r="W695" s="3"/>
      <c r="X695" s="4"/>
      <c r="Y695" s="3"/>
      <c r="Z695" s="4"/>
      <c r="AA695" s="3"/>
      <c r="AB695" s="4"/>
      <c r="AC695" s="3"/>
      <c r="AD695" s="4"/>
      <c r="AE695" s="3"/>
      <c r="AF695" s="4"/>
      <c r="AG695" s="3"/>
      <c r="AH695" s="4"/>
      <c r="AI695" s="3"/>
      <c r="AJ695" s="4"/>
    </row>
    <row r="696">
      <c r="A696" s="3"/>
      <c r="B696" s="4"/>
      <c r="C696" s="3"/>
      <c r="D696" s="4"/>
      <c r="E696" s="3"/>
      <c r="F696" s="4"/>
      <c r="G696" s="3"/>
      <c r="H696" s="4"/>
      <c r="I696" s="3"/>
      <c r="J696" s="4"/>
      <c r="K696" s="3"/>
      <c r="L696" s="4"/>
      <c r="M696" s="3"/>
      <c r="N696" s="4"/>
      <c r="O696" s="3"/>
      <c r="P696" s="4"/>
      <c r="Q696" s="3"/>
      <c r="R696" s="4"/>
      <c r="S696" s="3"/>
      <c r="T696" s="4"/>
      <c r="U696" s="3"/>
      <c r="V696" s="4"/>
      <c r="W696" s="3"/>
      <c r="X696" s="4"/>
      <c r="Y696" s="3"/>
      <c r="Z696" s="4"/>
      <c r="AA696" s="3"/>
      <c r="AB696" s="4"/>
      <c r="AC696" s="3"/>
      <c r="AD696" s="4"/>
      <c r="AE696" s="3"/>
      <c r="AF696" s="4"/>
      <c r="AG696" s="3"/>
      <c r="AH696" s="4"/>
      <c r="AI696" s="3"/>
      <c r="AJ696" s="4"/>
    </row>
    <row r="697">
      <c r="A697" s="3"/>
      <c r="B697" s="4"/>
      <c r="C697" s="3"/>
      <c r="D697" s="4"/>
      <c r="E697" s="3"/>
      <c r="F697" s="4"/>
      <c r="G697" s="3"/>
      <c r="H697" s="4"/>
      <c r="I697" s="3"/>
      <c r="J697" s="4"/>
      <c r="K697" s="3"/>
      <c r="L697" s="4"/>
      <c r="M697" s="3"/>
      <c r="N697" s="4"/>
      <c r="O697" s="3"/>
      <c r="P697" s="4"/>
      <c r="Q697" s="3"/>
      <c r="R697" s="4"/>
      <c r="S697" s="3"/>
      <c r="T697" s="4"/>
      <c r="U697" s="3"/>
      <c r="V697" s="4"/>
      <c r="W697" s="3"/>
      <c r="X697" s="4"/>
      <c r="Y697" s="3"/>
      <c r="Z697" s="4"/>
      <c r="AA697" s="3"/>
      <c r="AB697" s="4"/>
      <c r="AC697" s="3"/>
      <c r="AD697" s="4"/>
      <c r="AE697" s="3"/>
      <c r="AF697" s="4"/>
      <c r="AG697" s="3"/>
      <c r="AH697" s="4"/>
      <c r="AI697" s="3"/>
      <c r="AJ697" s="4"/>
    </row>
    <row r="698">
      <c r="A698" s="3"/>
      <c r="B698" s="4"/>
      <c r="C698" s="3"/>
      <c r="D698" s="4"/>
      <c r="E698" s="3"/>
      <c r="F698" s="4"/>
      <c r="G698" s="3"/>
      <c r="H698" s="4"/>
      <c r="I698" s="3"/>
      <c r="J698" s="4"/>
      <c r="K698" s="3"/>
      <c r="L698" s="4"/>
      <c r="M698" s="3"/>
      <c r="N698" s="4"/>
      <c r="O698" s="3"/>
      <c r="P698" s="4"/>
      <c r="Q698" s="3"/>
      <c r="R698" s="4"/>
      <c r="S698" s="3"/>
      <c r="T698" s="4"/>
      <c r="U698" s="3"/>
      <c r="V698" s="4"/>
      <c r="W698" s="3"/>
      <c r="X698" s="4"/>
      <c r="Y698" s="3"/>
      <c r="Z698" s="4"/>
      <c r="AA698" s="3"/>
      <c r="AB698" s="4"/>
      <c r="AC698" s="3"/>
      <c r="AD698" s="4"/>
      <c r="AE698" s="3"/>
      <c r="AF698" s="4"/>
      <c r="AG698" s="3"/>
      <c r="AH698" s="4"/>
      <c r="AI698" s="3"/>
      <c r="AJ698" s="4"/>
    </row>
    <row r="699">
      <c r="A699" s="3"/>
      <c r="B699" s="4"/>
      <c r="C699" s="3"/>
      <c r="D699" s="4"/>
      <c r="E699" s="3"/>
      <c r="F699" s="4"/>
      <c r="G699" s="3"/>
      <c r="H699" s="4"/>
      <c r="I699" s="3"/>
      <c r="J699" s="4"/>
      <c r="K699" s="3"/>
      <c r="L699" s="4"/>
      <c r="M699" s="3"/>
      <c r="N699" s="4"/>
      <c r="O699" s="3"/>
      <c r="P699" s="4"/>
      <c r="Q699" s="3"/>
      <c r="R699" s="4"/>
      <c r="S699" s="3"/>
      <c r="T699" s="4"/>
      <c r="U699" s="3"/>
      <c r="V699" s="4"/>
      <c r="W699" s="3"/>
      <c r="X699" s="4"/>
      <c r="Y699" s="3"/>
      <c r="Z699" s="4"/>
      <c r="AA699" s="3"/>
      <c r="AB699" s="4"/>
      <c r="AC699" s="3"/>
      <c r="AD699" s="4"/>
      <c r="AE699" s="3"/>
      <c r="AF699" s="4"/>
      <c r="AG699" s="3"/>
      <c r="AH699" s="4"/>
      <c r="AI699" s="3"/>
      <c r="AJ699" s="4"/>
    </row>
    <row r="700">
      <c r="A700" s="3"/>
      <c r="B700" s="4"/>
      <c r="C700" s="3"/>
      <c r="D700" s="4"/>
      <c r="E700" s="3"/>
      <c r="F700" s="4"/>
      <c r="G700" s="3"/>
      <c r="H700" s="4"/>
      <c r="I700" s="3"/>
      <c r="J700" s="4"/>
      <c r="K700" s="3"/>
      <c r="L700" s="4"/>
      <c r="M700" s="3"/>
      <c r="N700" s="4"/>
      <c r="O700" s="3"/>
      <c r="P700" s="4"/>
      <c r="Q700" s="3"/>
      <c r="R700" s="4"/>
      <c r="S700" s="3"/>
      <c r="T700" s="4"/>
      <c r="U700" s="3"/>
      <c r="V700" s="4"/>
      <c r="W700" s="3"/>
      <c r="X700" s="4"/>
      <c r="Y700" s="3"/>
      <c r="Z700" s="4"/>
      <c r="AA700" s="3"/>
      <c r="AB700" s="4"/>
      <c r="AC700" s="3"/>
      <c r="AD700" s="4"/>
      <c r="AE700" s="3"/>
      <c r="AF700" s="4"/>
      <c r="AG700" s="3"/>
      <c r="AH700" s="4"/>
      <c r="AI700" s="3"/>
      <c r="AJ700" s="4"/>
    </row>
    <row r="701">
      <c r="A701" s="3"/>
      <c r="B701" s="4"/>
      <c r="C701" s="3"/>
      <c r="D701" s="4"/>
      <c r="E701" s="3"/>
      <c r="F701" s="4"/>
      <c r="G701" s="3"/>
      <c r="H701" s="4"/>
      <c r="I701" s="3"/>
      <c r="J701" s="4"/>
      <c r="K701" s="3"/>
      <c r="L701" s="4"/>
      <c r="M701" s="3"/>
      <c r="N701" s="4"/>
      <c r="O701" s="3"/>
      <c r="P701" s="4"/>
      <c r="Q701" s="3"/>
      <c r="R701" s="4"/>
      <c r="S701" s="3"/>
      <c r="T701" s="4"/>
      <c r="U701" s="3"/>
      <c r="V701" s="4"/>
      <c r="W701" s="3"/>
      <c r="X701" s="4"/>
      <c r="Y701" s="3"/>
      <c r="Z701" s="4"/>
      <c r="AA701" s="3"/>
      <c r="AB701" s="4"/>
      <c r="AC701" s="3"/>
      <c r="AD701" s="4"/>
      <c r="AE701" s="3"/>
      <c r="AF701" s="4"/>
      <c r="AG701" s="3"/>
      <c r="AH701" s="4"/>
      <c r="AI701" s="3"/>
      <c r="AJ701" s="4"/>
    </row>
    <row r="702">
      <c r="A702" s="3"/>
      <c r="B702" s="4"/>
      <c r="C702" s="3"/>
      <c r="D702" s="4"/>
      <c r="E702" s="3"/>
      <c r="F702" s="4"/>
      <c r="G702" s="3"/>
      <c r="H702" s="4"/>
      <c r="I702" s="3"/>
      <c r="J702" s="4"/>
      <c r="K702" s="3"/>
      <c r="L702" s="4"/>
      <c r="M702" s="3"/>
      <c r="N702" s="4"/>
      <c r="O702" s="3"/>
      <c r="P702" s="4"/>
      <c r="Q702" s="3"/>
      <c r="R702" s="4"/>
      <c r="S702" s="3"/>
      <c r="T702" s="4"/>
      <c r="U702" s="3"/>
      <c r="V702" s="4"/>
      <c r="W702" s="3"/>
      <c r="X702" s="4"/>
      <c r="Y702" s="3"/>
      <c r="Z702" s="4"/>
      <c r="AA702" s="3"/>
      <c r="AB702" s="4"/>
      <c r="AC702" s="3"/>
      <c r="AD702" s="4"/>
      <c r="AE702" s="3"/>
      <c r="AF702" s="4"/>
      <c r="AG702" s="3"/>
      <c r="AH702" s="4"/>
      <c r="AI702" s="3"/>
      <c r="AJ702" s="4"/>
    </row>
    <row r="703">
      <c r="A703" s="3"/>
      <c r="B703" s="4"/>
      <c r="C703" s="3"/>
      <c r="D703" s="4"/>
      <c r="E703" s="3"/>
      <c r="F703" s="4"/>
      <c r="G703" s="3"/>
      <c r="H703" s="4"/>
      <c r="I703" s="3"/>
      <c r="J703" s="4"/>
      <c r="K703" s="3"/>
      <c r="L703" s="4"/>
      <c r="M703" s="3"/>
      <c r="N703" s="4"/>
      <c r="O703" s="3"/>
      <c r="P703" s="4"/>
      <c r="Q703" s="3"/>
      <c r="R703" s="4"/>
      <c r="S703" s="3"/>
      <c r="T703" s="4"/>
      <c r="U703" s="3"/>
      <c r="V703" s="4"/>
      <c r="W703" s="3"/>
      <c r="X703" s="4"/>
      <c r="Y703" s="3"/>
      <c r="Z703" s="4"/>
      <c r="AA703" s="3"/>
      <c r="AB703" s="4"/>
      <c r="AC703" s="3"/>
      <c r="AD703" s="4"/>
      <c r="AE703" s="3"/>
      <c r="AF703" s="4"/>
      <c r="AG703" s="3"/>
      <c r="AH703" s="4"/>
      <c r="AI703" s="3"/>
      <c r="AJ703" s="4"/>
    </row>
    <row r="704">
      <c r="A704" s="3"/>
      <c r="B704" s="4"/>
      <c r="C704" s="3"/>
      <c r="D704" s="4"/>
      <c r="E704" s="3"/>
      <c r="F704" s="4"/>
      <c r="G704" s="3"/>
      <c r="H704" s="4"/>
      <c r="I704" s="3"/>
      <c r="J704" s="4"/>
      <c r="K704" s="3"/>
      <c r="L704" s="4"/>
      <c r="M704" s="3"/>
      <c r="N704" s="4"/>
      <c r="O704" s="3"/>
      <c r="P704" s="4"/>
      <c r="Q704" s="3"/>
      <c r="R704" s="4"/>
      <c r="S704" s="3"/>
      <c r="T704" s="4"/>
      <c r="U704" s="3"/>
      <c r="V704" s="4"/>
      <c r="W704" s="3"/>
      <c r="X704" s="4"/>
      <c r="Y704" s="3"/>
      <c r="Z704" s="4"/>
      <c r="AA704" s="3"/>
      <c r="AB704" s="4"/>
      <c r="AC704" s="3"/>
      <c r="AD704" s="4"/>
      <c r="AE704" s="3"/>
      <c r="AF704" s="4"/>
      <c r="AG704" s="3"/>
      <c r="AH704" s="4"/>
      <c r="AI704" s="3"/>
      <c r="AJ704" s="4"/>
    </row>
    <row r="705">
      <c r="A705" s="3"/>
      <c r="B705" s="4"/>
      <c r="C705" s="3"/>
      <c r="D705" s="4"/>
      <c r="E705" s="3"/>
      <c r="F705" s="4"/>
      <c r="G705" s="3"/>
      <c r="H705" s="4"/>
      <c r="I705" s="3"/>
      <c r="J705" s="4"/>
      <c r="K705" s="3"/>
      <c r="L705" s="4"/>
      <c r="M705" s="3"/>
      <c r="N705" s="4"/>
      <c r="O705" s="3"/>
      <c r="P705" s="4"/>
      <c r="Q705" s="3"/>
      <c r="R705" s="4"/>
      <c r="S705" s="3"/>
      <c r="T705" s="4"/>
      <c r="U705" s="3"/>
      <c r="V705" s="4"/>
      <c r="W705" s="3"/>
      <c r="X705" s="4"/>
      <c r="Y705" s="3"/>
      <c r="Z705" s="4"/>
      <c r="AA705" s="3"/>
      <c r="AB705" s="4"/>
      <c r="AC705" s="3"/>
      <c r="AD705" s="4"/>
      <c r="AE705" s="3"/>
      <c r="AF705" s="4"/>
      <c r="AG705" s="3"/>
      <c r="AH705" s="4"/>
      <c r="AI705" s="3"/>
      <c r="AJ705" s="4"/>
    </row>
    <row r="706">
      <c r="A706" s="3"/>
      <c r="B706" s="4"/>
      <c r="C706" s="3"/>
      <c r="D706" s="4"/>
      <c r="E706" s="3"/>
      <c r="F706" s="4"/>
      <c r="G706" s="3"/>
      <c r="H706" s="4"/>
      <c r="I706" s="3"/>
      <c r="J706" s="4"/>
      <c r="K706" s="3"/>
      <c r="L706" s="4"/>
      <c r="M706" s="3"/>
      <c r="N706" s="4"/>
      <c r="O706" s="3"/>
      <c r="P706" s="4"/>
      <c r="Q706" s="3"/>
      <c r="R706" s="4"/>
      <c r="S706" s="3"/>
      <c r="T706" s="4"/>
      <c r="U706" s="3"/>
      <c r="V706" s="4"/>
      <c r="W706" s="3"/>
      <c r="X706" s="4"/>
      <c r="Y706" s="3"/>
      <c r="Z706" s="4"/>
      <c r="AA706" s="3"/>
      <c r="AB706" s="4"/>
      <c r="AC706" s="3"/>
      <c r="AD706" s="4"/>
      <c r="AE706" s="3"/>
      <c r="AF706" s="4"/>
      <c r="AG706" s="3"/>
      <c r="AH706" s="4"/>
      <c r="AI706" s="3"/>
      <c r="AJ706" s="4"/>
    </row>
    <row r="707">
      <c r="A707" s="3"/>
      <c r="B707" s="4"/>
      <c r="C707" s="3"/>
      <c r="D707" s="4"/>
      <c r="E707" s="3"/>
      <c r="F707" s="4"/>
      <c r="G707" s="3"/>
      <c r="H707" s="4"/>
      <c r="I707" s="3"/>
      <c r="J707" s="4"/>
      <c r="K707" s="3"/>
      <c r="L707" s="4"/>
      <c r="M707" s="3"/>
      <c r="N707" s="4"/>
      <c r="O707" s="3"/>
      <c r="P707" s="4"/>
      <c r="Q707" s="3"/>
      <c r="R707" s="4"/>
      <c r="S707" s="3"/>
      <c r="T707" s="4"/>
      <c r="U707" s="3"/>
      <c r="V707" s="4"/>
      <c r="W707" s="3"/>
      <c r="X707" s="4"/>
      <c r="Y707" s="3"/>
      <c r="Z707" s="4"/>
      <c r="AA707" s="3"/>
      <c r="AB707" s="4"/>
      <c r="AC707" s="3"/>
      <c r="AD707" s="4"/>
      <c r="AE707" s="3"/>
      <c r="AF707" s="4"/>
      <c r="AG707" s="3"/>
      <c r="AH707" s="4"/>
      <c r="AI707" s="3"/>
      <c r="AJ707" s="4"/>
    </row>
    <row r="708">
      <c r="A708" s="3"/>
      <c r="B708" s="4"/>
      <c r="C708" s="3"/>
      <c r="D708" s="4"/>
      <c r="E708" s="3"/>
      <c r="F708" s="4"/>
      <c r="G708" s="3"/>
      <c r="H708" s="4"/>
      <c r="I708" s="3"/>
      <c r="J708" s="4"/>
      <c r="K708" s="3"/>
      <c r="L708" s="4"/>
      <c r="M708" s="3"/>
      <c r="N708" s="4"/>
      <c r="O708" s="3"/>
      <c r="P708" s="4"/>
      <c r="Q708" s="3"/>
      <c r="R708" s="4"/>
      <c r="S708" s="3"/>
      <c r="T708" s="4"/>
      <c r="U708" s="3"/>
      <c r="V708" s="4"/>
      <c r="W708" s="3"/>
      <c r="X708" s="4"/>
      <c r="Y708" s="3"/>
      <c r="Z708" s="4"/>
      <c r="AA708" s="3"/>
      <c r="AB708" s="4"/>
      <c r="AC708" s="3"/>
      <c r="AD708" s="4"/>
      <c r="AE708" s="3"/>
      <c r="AF708" s="4"/>
      <c r="AG708" s="3"/>
      <c r="AH708" s="4"/>
      <c r="AI708" s="3"/>
      <c r="AJ708" s="4"/>
    </row>
    <row r="709">
      <c r="A709" s="3"/>
      <c r="B709" s="4"/>
      <c r="C709" s="3"/>
      <c r="D709" s="4"/>
      <c r="E709" s="3"/>
      <c r="F709" s="4"/>
      <c r="G709" s="3"/>
      <c r="H709" s="4"/>
      <c r="I709" s="3"/>
      <c r="J709" s="4"/>
      <c r="K709" s="3"/>
      <c r="L709" s="4"/>
      <c r="M709" s="3"/>
      <c r="N709" s="4"/>
      <c r="O709" s="3"/>
      <c r="P709" s="4"/>
      <c r="Q709" s="3"/>
      <c r="R709" s="4"/>
      <c r="S709" s="3"/>
      <c r="T709" s="4"/>
      <c r="U709" s="3"/>
      <c r="V709" s="4"/>
      <c r="W709" s="3"/>
      <c r="X709" s="4"/>
      <c r="Y709" s="3"/>
      <c r="Z709" s="4"/>
      <c r="AA709" s="3"/>
      <c r="AB709" s="4"/>
      <c r="AC709" s="3"/>
      <c r="AD709" s="4"/>
      <c r="AE709" s="3"/>
      <c r="AF709" s="4"/>
      <c r="AG709" s="3"/>
      <c r="AH709" s="4"/>
      <c r="AI709" s="3"/>
      <c r="AJ709" s="4"/>
    </row>
    <row r="710">
      <c r="A710" s="3"/>
      <c r="B710" s="4"/>
      <c r="C710" s="3"/>
      <c r="D710" s="4"/>
      <c r="E710" s="3"/>
      <c r="F710" s="4"/>
      <c r="G710" s="3"/>
      <c r="H710" s="4"/>
      <c r="I710" s="3"/>
      <c r="J710" s="4"/>
      <c r="K710" s="3"/>
      <c r="L710" s="4"/>
      <c r="M710" s="3"/>
      <c r="N710" s="4"/>
      <c r="O710" s="3"/>
      <c r="P710" s="4"/>
      <c r="Q710" s="3"/>
      <c r="R710" s="4"/>
      <c r="S710" s="3"/>
      <c r="T710" s="4"/>
      <c r="U710" s="3"/>
      <c r="V710" s="4"/>
      <c r="W710" s="3"/>
      <c r="X710" s="4"/>
      <c r="Y710" s="3"/>
      <c r="Z710" s="4"/>
      <c r="AA710" s="3"/>
      <c r="AB710" s="4"/>
      <c r="AC710" s="3"/>
      <c r="AD710" s="4"/>
      <c r="AE710" s="3"/>
      <c r="AF710" s="4"/>
      <c r="AG710" s="3"/>
      <c r="AH710" s="4"/>
      <c r="AI710" s="3"/>
      <c r="AJ710" s="4"/>
    </row>
    <row r="711">
      <c r="A711" s="3"/>
      <c r="B711" s="4"/>
      <c r="C711" s="3"/>
      <c r="D711" s="4"/>
      <c r="E711" s="3"/>
      <c r="F711" s="4"/>
      <c r="G711" s="3"/>
      <c r="H711" s="4"/>
      <c r="I711" s="3"/>
      <c r="J711" s="4"/>
      <c r="K711" s="3"/>
      <c r="L711" s="4"/>
      <c r="M711" s="3"/>
      <c r="N711" s="4"/>
      <c r="O711" s="3"/>
      <c r="P711" s="4"/>
      <c r="Q711" s="3"/>
      <c r="R711" s="4"/>
      <c r="S711" s="3"/>
      <c r="T711" s="4"/>
      <c r="U711" s="3"/>
      <c r="V711" s="4"/>
      <c r="W711" s="3"/>
      <c r="X711" s="4"/>
      <c r="Y711" s="3"/>
      <c r="Z711" s="4"/>
      <c r="AA711" s="3"/>
      <c r="AB711" s="4"/>
      <c r="AC711" s="3"/>
      <c r="AD711" s="4"/>
      <c r="AE711" s="3"/>
      <c r="AF711" s="4"/>
      <c r="AG711" s="3"/>
      <c r="AH711" s="4"/>
      <c r="AI711" s="3"/>
      <c r="AJ711" s="4"/>
    </row>
    <row r="712">
      <c r="A712" s="3"/>
      <c r="B712" s="4"/>
      <c r="C712" s="3"/>
      <c r="D712" s="4"/>
      <c r="E712" s="3"/>
      <c r="F712" s="4"/>
      <c r="G712" s="3"/>
      <c r="H712" s="4"/>
      <c r="I712" s="3"/>
      <c r="J712" s="4"/>
      <c r="K712" s="3"/>
      <c r="L712" s="4"/>
      <c r="M712" s="3"/>
      <c r="N712" s="4"/>
      <c r="O712" s="3"/>
      <c r="P712" s="4"/>
      <c r="Q712" s="3"/>
      <c r="R712" s="4"/>
      <c r="S712" s="3"/>
      <c r="T712" s="4"/>
      <c r="U712" s="3"/>
      <c r="V712" s="4"/>
      <c r="W712" s="3"/>
      <c r="X712" s="4"/>
      <c r="Y712" s="3"/>
      <c r="Z712" s="4"/>
      <c r="AA712" s="3"/>
      <c r="AB712" s="4"/>
      <c r="AC712" s="3"/>
      <c r="AD712" s="4"/>
      <c r="AE712" s="3"/>
      <c r="AF712" s="4"/>
      <c r="AG712" s="3"/>
      <c r="AH712" s="4"/>
      <c r="AI712" s="3"/>
      <c r="AJ712" s="4"/>
    </row>
    <row r="713">
      <c r="A713" s="3"/>
      <c r="B713" s="4"/>
      <c r="C713" s="3"/>
      <c r="D713" s="4"/>
      <c r="E713" s="3"/>
      <c r="F713" s="4"/>
      <c r="G713" s="3"/>
      <c r="H713" s="4"/>
      <c r="I713" s="3"/>
      <c r="J713" s="4"/>
      <c r="K713" s="3"/>
      <c r="L713" s="4"/>
      <c r="M713" s="3"/>
      <c r="N713" s="4"/>
      <c r="O713" s="3"/>
      <c r="P713" s="4"/>
      <c r="Q713" s="3"/>
      <c r="R713" s="4"/>
      <c r="S713" s="3"/>
      <c r="T713" s="4"/>
      <c r="U713" s="3"/>
      <c r="V713" s="4"/>
      <c r="W713" s="3"/>
      <c r="X713" s="4"/>
      <c r="Y713" s="3"/>
      <c r="Z713" s="4"/>
      <c r="AA713" s="3"/>
      <c r="AB713" s="4"/>
      <c r="AC713" s="3"/>
      <c r="AD713" s="4"/>
      <c r="AE713" s="3"/>
      <c r="AF713" s="4"/>
      <c r="AG713" s="3"/>
      <c r="AH713" s="4"/>
      <c r="AI713" s="3"/>
      <c r="AJ713" s="4"/>
    </row>
    <row r="714">
      <c r="A714" s="3"/>
      <c r="B714" s="4"/>
      <c r="C714" s="3"/>
      <c r="D714" s="4"/>
      <c r="E714" s="3"/>
      <c r="F714" s="4"/>
      <c r="G714" s="3"/>
      <c r="H714" s="4"/>
      <c r="I714" s="3"/>
      <c r="J714" s="4"/>
      <c r="K714" s="3"/>
      <c r="L714" s="4"/>
      <c r="M714" s="3"/>
      <c r="N714" s="4"/>
      <c r="O714" s="3"/>
      <c r="P714" s="4"/>
      <c r="Q714" s="3"/>
      <c r="R714" s="4"/>
      <c r="S714" s="3"/>
      <c r="T714" s="4"/>
      <c r="U714" s="3"/>
      <c r="V714" s="4"/>
      <c r="W714" s="3"/>
      <c r="X714" s="4"/>
      <c r="Y714" s="3"/>
      <c r="Z714" s="4"/>
      <c r="AA714" s="3"/>
      <c r="AB714" s="4"/>
      <c r="AC714" s="3"/>
      <c r="AD714" s="4"/>
      <c r="AE714" s="3"/>
      <c r="AF714" s="4"/>
      <c r="AG714" s="3"/>
      <c r="AH714" s="4"/>
      <c r="AI714" s="3"/>
      <c r="AJ714" s="4"/>
    </row>
    <row r="715">
      <c r="A715" s="3"/>
      <c r="B715" s="4"/>
      <c r="C715" s="3"/>
      <c r="D715" s="4"/>
      <c r="E715" s="3"/>
      <c r="F715" s="4"/>
      <c r="G715" s="3"/>
      <c r="H715" s="4"/>
      <c r="I715" s="3"/>
      <c r="J715" s="4"/>
      <c r="K715" s="3"/>
      <c r="L715" s="4"/>
      <c r="M715" s="3"/>
      <c r="N715" s="4"/>
      <c r="O715" s="3"/>
      <c r="P715" s="4"/>
      <c r="Q715" s="3"/>
      <c r="R715" s="4"/>
      <c r="S715" s="3"/>
      <c r="T715" s="4"/>
      <c r="U715" s="3"/>
      <c r="V715" s="4"/>
      <c r="W715" s="3"/>
      <c r="X715" s="4"/>
      <c r="Y715" s="3"/>
      <c r="Z715" s="4"/>
      <c r="AA715" s="3"/>
      <c r="AB715" s="4"/>
      <c r="AC715" s="3"/>
      <c r="AD715" s="4"/>
      <c r="AE715" s="3"/>
      <c r="AF715" s="4"/>
      <c r="AG715" s="3"/>
      <c r="AH715" s="4"/>
      <c r="AI715" s="3"/>
      <c r="AJ715" s="4"/>
    </row>
    <row r="716">
      <c r="A716" s="3"/>
      <c r="B716" s="4"/>
      <c r="C716" s="3"/>
      <c r="D716" s="4"/>
      <c r="E716" s="3"/>
      <c r="F716" s="4"/>
      <c r="G716" s="3"/>
      <c r="H716" s="4"/>
      <c r="I716" s="3"/>
      <c r="J716" s="4"/>
      <c r="K716" s="3"/>
      <c r="L716" s="4"/>
      <c r="M716" s="3"/>
      <c r="N716" s="4"/>
      <c r="O716" s="3"/>
      <c r="P716" s="4"/>
      <c r="Q716" s="3"/>
      <c r="R716" s="4"/>
      <c r="S716" s="3"/>
      <c r="T716" s="4"/>
      <c r="U716" s="3"/>
      <c r="V716" s="4"/>
      <c r="W716" s="3"/>
      <c r="X716" s="4"/>
      <c r="Y716" s="3"/>
      <c r="Z716" s="4"/>
      <c r="AA716" s="3"/>
      <c r="AB716" s="4"/>
      <c r="AC716" s="3"/>
      <c r="AD716" s="4"/>
      <c r="AE716" s="3"/>
      <c r="AF716" s="4"/>
      <c r="AG716" s="3"/>
      <c r="AH716" s="4"/>
      <c r="AI716" s="3"/>
      <c r="AJ716" s="4"/>
    </row>
    <row r="717">
      <c r="A717" s="3"/>
      <c r="B717" s="4"/>
      <c r="C717" s="3"/>
      <c r="D717" s="4"/>
      <c r="E717" s="3"/>
      <c r="F717" s="4"/>
      <c r="G717" s="3"/>
      <c r="H717" s="4"/>
      <c r="I717" s="3"/>
      <c r="J717" s="4"/>
      <c r="K717" s="3"/>
      <c r="L717" s="4"/>
      <c r="M717" s="3"/>
      <c r="N717" s="4"/>
      <c r="O717" s="3"/>
      <c r="P717" s="4"/>
      <c r="Q717" s="3"/>
      <c r="R717" s="4"/>
      <c r="S717" s="3"/>
      <c r="T717" s="4"/>
      <c r="U717" s="3"/>
      <c r="V717" s="4"/>
      <c r="W717" s="3"/>
      <c r="X717" s="4"/>
      <c r="Y717" s="3"/>
      <c r="Z717" s="4"/>
      <c r="AA717" s="3"/>
      <c r="AB717" s="4"/>
      <c r="AC717" s="3"/>
      <c r="AD717" s="4"/>
      <c r="AE717" s="3"/>
      <c r="AF717" s="4"/>
      <c r="AG717" s="3"/>
      <c r="AH717" s="4"/>
      <c r="AI717" s="3"/>
      <c r="AJ717" s="4"/>
    </row>
    <row r="718">
      <c r="A718" s="3"/>
      <c r="B718" s="4"/>
      <c r="C718" s="3"/>
      <c r="D718" s="4"/>
      <c r="E718" s="3"/>
      <c r="F718" s="4"/>
      <c r="G718" s="3"/>
      <c r="H718" s="4"/>
      <c r="I718" s="3"/>
      <c r="J718" s="4"/>
      <c r="K718" s="3"/>
      <c r="L718" s="4"/>
      <c r="M718" s="3"/>
      <c r="N718" s="4"/>
      <c r="O718" s="3"/>
      <c r="P718" s="4"/>
      <c r="Q718" s="3"/>
      <c r="R718" s="4"/>
      <c r="S718" s="3"/>
      <c r="T718" s="4"/>
      <c r="U718" s="3"/>
      <c r="V718" s="4"/>
      <c r="W718" s="3"/>
      <c r="X718" s="4"/>
      <c r="Y718" s="3"/>
      <c r="Z718" s="4"/>
      <c r="AA718" s="3"/>
      <c r="AB718" s="4"/>
      <c r="AC718" s="3"/>
      <c r="AD718" s="4"/>
      <c r="AE718" s="3"/>
      <c r="AF718" s="4"/>
      <c r="AG718" s="3"/>
      <c r="AH718" s="4"/>
      <c r="AI718" s="3"/>
      <c r="AJ718" s="4"/>
    </row>
    <row r="719">
      <c r="A719" s="3"/>
      <c r="B719" s="4"/>
      <c r="C719" s="3"/>
      <c r="D719" s="4"/>
      <c r="E719" s="3"/>
      <c r="F719" s="4"/>
      <c r="G719" s="3"/>
      <c r="H719" s="4"/>
      <c r="I719" s="3"/>
      <c r="J719" s="4"/>
      <c r="K719" s="3"/>
      <c r="L719" s="4"/>
      <c r="M719" s="3"/>
      <c r="N719" s="4"/>
      <c r="O719" s="3"/>
      <c r="P719" s="4"/>
      <c r="Q719" s="3"/>
      <c r="R719" s="4"/>
      <c r="S719" s="3"/>
      <c r="T719" s="4"/>
      <c r="U719" s="3"/>
      <c r="V719" s="4"/>
      <c r="W719" s="3"/>
      <c r="X719" s="4"/>
      <c r="Y719" s="3"/>
      <c r="Z719" s="4"/>
      <c r="AA719" s="3"/>
      <c r="AB719" s="4"/>
      <c r="AC719" s="3"/>
      <c r="AD719" s="4"/>
      <c r="AE719" s="3"/>
      <c r="AF719" s="4"/>
      <c r="AG719" s="3"/>
      <c r="AH719" s="4"/>
      <c r="AI719" s="3"/>
      <c r="AJ719" s="4"/>
    </row>
    <row r="720">
      <c r="A720" s="3"/>
      <c r="B720" s="4"/>
      <c r="C720" s="3"/>
      <c r="D720" s="4"/>
      <c r="E720" s="3"/>
      <c r="F720" s="4"/>
      <c r="G720" s="3"/>
      <c r="H720" s="4"/>
      <c r="I720" s="3"/>
      <c r="J720" s="4"/>
      <c r="K720" s="3"/>
      <c r="L720" s="4"/>
      <c r="M720" s="3"/>
      <c r="N720" s="4"/>
      <c r="O720" s="3"/>
      <c r="P720" s="4"/>
      <c r="Q720" s="3"/>
      <c r="R720" s="4"/>
      <c r="S720" s="3"/>
      <c r="T720" s="4"/>
      <c r="U720" s="3"/>
      <c r="V720" s="4"/>
      <c r="W720" s="3"/>
      <c r="X720" s="4"/>
      <c r="Y720" s="3"/>
      <c r="Z720" s="4"/>
      <c r="AA720" s="3"/>
      <c r="AB720" s="4"/>
      <c r="AC720" s="3"/>
      <c r="AD720" s="4"/>
      <c r="AE720" s="3"/>
      <c r="AF720" s="4"/>
      <c r="AG720" s="3"/>
      <c r="AH720" s="4"/>
      <c r="AI720" s="3"/>
      <c r="AJ720" s="4"/>
    </row>
    <row r="721">
      <c r="A721" s="3"/>
      <c r="B721" s="4"/>
      <c r="C721" s="3"/>
      <c r="D721" s="4"/>
      <c r="E721" s="3"/>
      <c r="F721" s="4"/>
      <c r="G721" s="3"/>
      <c r="H721" s="4"/>
      <c r="I721" s="3"/>
      <c r="J721" s="4"/>
      <c r="K721" s="3"/>
      <c r="L721" s="4"/>
      <c r="M721" s="3"/>
      <c r="N721" s="4"/>
      <c r="O721" s="3"/>
      <c r="P721" s="4"/>
      <c r="Q721" s="3"/>
      <c r="R721" s="4"/>
      <c r="S721" s="3"/>
      <c r="T721" s="4"/>
      <c r="U721" s="3"/>
      <c r="V721" s="4"/>
      <c r="W721" s="3"/>
      <c r="X721" s="4"/>
      <c r="Y721" s="3"/>
      <c r="Z721" s="4"/>
      <c r="AA721" s="3"/>
      <c r="AB721" s="4"/>
      <c r="AC721" s="3"/>
      <c r="AD721" s="4"/>
      <c r="AE721" s="3"/>
      <c r="AF721" s="4"/>
      <c r="AG721" s="3"/>
      <c r="AH721" s="4"/>
      <c r="AI721" s="3"/>
      <c r="AJ721" s="4"/>
    </row>
    <row r="722">
      <c r="A722" s="3"/>
      <c r="B722" s="4"/>
      <c r="C722" s="3"/>
      <c r="D722" s="4"/>
      <c r="E722" s="3"/>
      <c r="F722" s="4"/>
      <c r="G722" s="3"/>
      <c r="H722" s="4"/>
      <c r="I722" s="3"/>
      <c r="J722" s="4"/>
      <c r="K722" s="3"/>
      <c r="L722" s="4"/>
      <c r="M722" s="3"/>
      <c r="N722" s="4"/>
      <c r="O722" s="3"/>
      <c r="P722" s="4"/>
      <c r="Q722" s="3"/>
      <c r="R722" s="4"/>
      <c r="S722" s="3"/>
      <c r="T722" s="4"/>
      <c r="U722" s="3"/>
      <c r="V722" s="4"/>
      <c r="W722" s="3"/>
      <c r="X722" s="4"/>
      <c r="Y722" s="3"/>
      <c r="Z722" s="4"/>
      <c r="AA722" s="3"/>
      <c r="AB722" s="4"/>
      <c r="AC722" s="3"/>
      <c r="AD722" s="4"/>
      <c r="AE722" s="3"/>
      <c r="AF722" s="4"/>
      <c r="AG722" s="3"/>
      <c r="AH722" s="4"/>
      <c r="AI722" s="3"/>
      <c r="AJ722" s="4"/>
    </row>
    <row r="723">
      <c r="A723" s="3"/>
      <c r="B723" s="4"/>
      <c r="C723" s="3"/>
      <c r="D723" s="4"/>
      <c r="E723" s="3"/>
      <c r="F723" s="4"/>
      <c r="G723" s="3"/>
      <c r="H723" s="4"/>
      <c r="I723" s="3"/>
      <c r="J723" s="4"/>
      <c r="K723" s="3"/>
      <c r="L723" s="4"/>
      <c r="M723" s="3"/>
      <c r="N723" s="4"/>
      <c r="O723" s="3"/>
      <c r="P723" s="4"/>
      <c r="Q723" s="3"/>
      <c r="R723" s="4"/>
      <c r="S723" s="3"/>
      <c r="T723" s="4"/>
      <c r="U723" s="3"/>
      <c r="V723" s="4"/>
      <c r="W723" s="3"/>
      <c r="X723" s="4"/>
      <c r="Y723" s="3"/>
      <c r="Z723" s="4"/>
      <c r="AA723" s="3"/>
      <c r="AB723" s="4"/>
      <c r="AC723" s="3"/>
      <c r="AD723" s="4"/>
      <c r="AE723" s="3"/>
      <c r="AF723" s="4"/>
      <c r="AG723" s="3"/>
      <c r="AH723" s="4"/>
      <c r="AI723" s="3"/>
      <c r="AJ723" s="4"/>
    </row>
    <row r="724">
      <c r="A724" s="3"/>
      <c r="B724" s="4"/>
      <c r="C724" s="3"/>
      <c r="D724" s="4"/>
      <c r="E724" s="3"/>
      <c r="F724" s="4"/>
      <c r="G724" s="3"/>
      <c r="H724" s="4"/>
      <c r="I724" s="3"/>
      <c r="J724" s="4"/>
      <c r="K724" s="3"/>
      <c r="L724" s="4"/>
      <c r="M724" s="3"/>
      <c r="N724" s="4"/>
      <c r="O724" s="3"/>
      <c r="P724" s="4"/>
      <c r="Q724" s="3"/>
      <c r="R724" s="4"/>
      <c r="S724" s="3"/>
      <c r="T724" s="4"/>
      <c r="U724" s="3"/>
      <c r="V724" s="4"/>
      <c r="W724" s="3"/>
      <c r="X724" s="4"/>
      <c r="Y724" s="3"/>
      <c r="Z724" s="4"/>
      <c r="AA724" s="3"/>
      <c r="AB724" s="4"/>
      <c r="AC724" s="3"/>
      <c r="AD724" s="4"/>
      <c r="AE724" s="3"/>
      <c r="AF724" s="4"/>
      <c r="AG724" s="3"/>
      <c r="AH724" s="4"/>
      <c r="AI724" s="3"/>
      <c r="AJ724" s="4"/>
    </row>
    <row r="725">
      <c r="A725" s="3"/>
      <c r="B725" s="4"/>
      <c r="C725" s="3"/>
      <c r="D725" s="4"/>
      <c r="E725" s="3"/>
      <c r="F725" s="4"/>
      <c r="G725" s="3"/>
      <c r="H725" s="4"/>
      <c r="I725" s="3"/>
      <c r="J725" s="4"/>
      <c r="K725" s="3"/>
      <c r="L725" s="4"/>
      <c r="M725" s="3"/>
      <c r="N725" s="4"/>
      <c r="O725" s="3"/>
      <c r="P725" s="4"/>
      <c r="Q725" s="3"/>
      <c r="R725" s="4"/>
      <c r="S725" s="3"/>
      <c r="T725" s="4"/>
      <c r="U725" s="3"/>
      <c r="V725" s="4"/>
      <c r="W725" s="3"/>
      <c r="X725" s="4"/>
      <c r="Y725" s="3"/>
      <c r="Z725" s="4"/>
      <c r="AA725" s="3"/>
      <c r="AB725" s="4"/>
      <c r="AC725" s="3"/>
      <c r="AD725" s="4"/>
      <c r="AE725" s="3"/>
      <c r="AF725" s="4"/>
      <c r="AG725" s="3"/>
      <c r="AH725" s="4"/>
      <c r="AI725" s="3"/>
      <c r="AJ725" s="4"/>
    </row>
    <row r="726">
      <c r="A726" s="3"/>
      <c r="B726" s="4"/>
      <c r="C726" s="3"/>
      <c r="D726" s="4"/>
      <c r="E726" s="3"/>
      <c r="F726" s="4"/>
      <c r="G726" s="3"/>
      <c r="H726" s="4"/>
      <c r="I726" s="3"/>
      <c r="J726" s="4"/>
      <c r="K726" s="3"/>
      <c r="L726" s="4"/>
      <c r="M726" s="3"/>
      <c r="N726" s="4"/>
      <c r="O726" s="3"/>
      <c r="P726" s="4"/>
      <c r="Q726" s="3"/>
      <c r="R726" s="4"/>
      <c r="S726" s="3"/>
      <c r="T726" s="4"/>
      <c r="U726" s="3"/>
      <c r="V726" s="4"/>
      <c r="W726" s="3"/>
      <c r="X726" s="4"/>
      <c r="Y726" s="3"/>
      <c r="Z726" s="4"/>
      <c r="AA726" s="3"/>
      <c r="AB726" s="4"/>
      <c r="AC726" s="3"/>
      <c r="AD726" s="4"/>
      <c r="AE726" s="3"/>
      <c r="AF726" s="4"/>
      <c r="AG726" s="3"/>
      <c r="AH726" s="4"/>
      <c r="AI726" s="3"/>
      <c r="AJ726" s="4"/>
    </row>
    <row r="727">
      <c r="A727" s="3"/>
      <c r="B727" s="4"/>
      <c r="C727" s="3"/>
      <c r="D727" s="4"/>
      <c r="E727" s="3"/>
      <c r="F727" s="4"/>
      <c r="G727" s="3"/>
      <c r="H727" s="4"/>
      <c r="I727" s="3"/>
      <c r="J727" s="4"/>
      <c r="K727" s="3"/>
      <c r="L727" s="4"/>
      <c r="M727" s="3"/>
      <c r="N727" s="4"/>
      <c r="O727" s="3"/>
      <c r="P727" s="4"/>
      <c r="Q727" s="3"/>
      <c r="R727" s="4"/>
      <c r="S727" s="3"/>
      <c r="T727" s="4"/>
      <c r="U727" s="3"/>
      <c r="V727" s="4"/>
      <c r="W727" s="3"/>
      <c r="X727" s="4"/>
      <c r="Y727" s="3"/>
      <c r="Z727" s="4"/>
      <c r="AA727" s="3"/>
      <c r="AB727" s="4"/>
      <c r="AC727" s="3"/>
      <c r="AD727" s="4"/>
      <c r="AE727" s="3"/>
      <c r="AF727" s="4"/>
      <c r="AG727" s="3"/>
      <c r="AH727" s="4"/>
      <c r="AI727" s="3"/>
      <c r="AJ727" s="4"/>
    </row>
    <row r="728">
      <c r="A728" s="3"/>
      <c r="B728" s="4"/>
      <c r="C728" s="3"/>
      <c r="D728" s="4"/>
      <c r="E728" s="3"/>
      <c r="F728" s="4"/>
      <c r="G728" s="3"/>
      <c r="H728" s="4"/>
      <c r="I728" s="3"/>
      <c r="J728" s="4"/>
      <c r="K728" s="3"/>
      <c r="L728" s="4"/>
      <c r="M728" s="3"/>
      <c r="N728" s="4"/>
      <c r="O728" s="3"/>
      <c r="P728" s="4"/>
      <c r="Q728" s="3"/>
      <c r="R728" s="4"/>
      <c r="S728" s="3"/>
      <c r="T728" s="4"/>
      <c r="U728" s="3"/>
      <c r="V728" s="4"/>
      <c r="W728" s="3"/>
      <c r="X728" s="4"/>
      <c r="Y728" s="3"/>
      <c r="Z728" s="4"/>
      <c r="AA728" s="3"/>
      <c r="AB728" s="4"/>
      <c r="AC728" s="3"/>
      <c r="AD728" s="4"/>
      <c r="AE728" s="3"/>
      <c r="AF728" s="4"/>
      <c r="AG728" s="3"/>
      <c r="AH728" s="4"/>
      <c r="AI728" s="3"/>
      <c r="AJ728" s="4"/>
    </row>
    <row r="729">
      <c r="A729" s="3"/>
      <c r="B729" s="4"/>
      <c r="C729" s="3"/>
      <c r="D729" s="4"/>
      <c r="E729" s="3"/>
      <c r="F729" s="4"/>
      <c r="G729" s="3"/>
      <c r="H729" s="4"/>
      <c r="I729" s="3"/>
      <c r="J729" s="4"/>
      <c r="K729" s="3"/>
      <c r="L729" s="4"/>
      <c r="M729" s="3"/>
      <c r="N729" s="4"/>
      <c r="O729" s="3"/>
      <c r="P729" s="4"/>
      <c r="Q729" s="3"/>
      <c r="R729" s="4"/>
      <c r="S729" s="3"/>
      <c r="T729" s="4"/>
      <c r="U729" s="3"/>
      <c r="V729" s="4"/>
      <c r="W729" s="3"/>
      <c r="X729" s="4"/>
      <c r="Y729" s="3"/>
      <c r="Z729" s="4"/>
      <c r="AA729" s="3"/>
      <c r="AB729" s="4"/>
      <c r="AC729" s="3"/>
      <c r="AD729" s="4"/>
      <c r="AE729" s="3"/>
      <c r="AF729" s="4"/>
      <c r="AG729" s="3"/>
      <c r="AH729" s="4"/>
      <c r="AI729" s="3"/>
      <c r="AJ729" s="4"/>
    </row>
    <row r="730">
      <c r="A730" s="3"/>
      <c r="B730" s="4"/>
      <c r="C730" s="3"/>
      <c r="D730" s="4"/>
      <c r="E730" s="3"/>
      <c r="F730" s="4"/>
      <c r="G730" s="3"/>
      <c r="H730" s="4"/>
      <c r="I730" s="3"/>
      <c r="J730" s="4"/>
      <c r="K730" s="3"/>
      <c r="L730" s="4"/>
      <c r="M730" s="3"/>
      <c r="N730" s="4"/>
      <c r="O730" s="3"/>
      <c r="P730" s="4"/>
      <c r="Q730" s="3"/>
      <c r="R730" s="4"/>
      <c r="S730" s="3"/>
      <c r="T730" s="4"/>
      <c r="U730" s="3"/>
      <c r="V730" s="4"/>
      <c r="W730" s="3"/>
      <c r="X730" s="4"/>
      <c r="Y730" s="3"/>
      <c r="Z730" s="4"/>
      <c r="AA730" s="3"/>
      <c r="AB730" s="4"/>
      <c r="AC730" s="3"/>
      <c r="AD730" s="4"/>
      <c r="AE730" s="3"/>
      <c r="AF730" s="4"/>
      <c r="AG730" s="3"/>
      <c r="AH730" s="4"/>
      <c r="AI730" s="3"/>
      <c r="AJ730" s="4"/>
    </row>
    <row r="731">
      <c r="A731" s="3"/>
      <c r="B731" s="4"/>
      <c r="C731" s="3"/>
      <c r="D731" s="4"/>
      <c r="E731" s="3"/>
      <c r="F731" s="4"/>
      <c r="G731" s="3"/>
      <c r="H731" s="4"/>
      <c r="I731" s="3"/>
      <c r="J731" s="4"/>
      <c r="K731" s="3"/>
      <c r="L731" s="4"/>
      <c r="M731" s="3"/>
      <c r="N731" s="4"/>
      <c r="O731" s="3"/>
      <c r="P731" s="4"/>
      <c r="Q731" s="3"/>
      <c r="R731" s="4"/>
      <c r="S731" s="3"/>
      <c r="T731" s="4"/>
      <c r="U731" s="3"/>
      <c r="V731" s="4"/>
      <c r="W731" s="3"/>
      <c r="X731" s="4"/>
      <c r="Y731" s="3"/>
      <c r="Z731" s="4"/>
      <c r="AA731" s="3"/>
      <c r="AB731" s="4"/>
      <c r="AC731" s="3"/>
      <c r="AD731" s="4"/>
      <c r="AE731" s="3"/>
      <c r="AF731" s="4"/>
      <c r="AG731" s="3"/>
      <c r="AH731" s="4"/>
      <c r="AI731" s="3"/>
      <c r="AJ731" s="4"/>
    </row>
    <row r="732">
      <c r="A732" s="3"/>
      <c r="B732" s="4"/>
      <c r="C732" s="3"/>
      <c r="D732" s="4"/>
      <c r="E732" s="3"/>
      <c r="F732" s="4"/>
      <c r="G732" s="3"/>
      <c r="H732" s="4"/>
      <c r="I732" s="3"/>
      <c r="J732" s="4"/>
      <c r="K732" s="3"/>
      <c r="L732" s="4"/>
      <c r="M732" s="3"/>
      <c r="N732" s="4"/>
      <c r="O732" s="3"/>
      <c r="P732" s="4"/>
      <c r="Q732" s="3"/>
      <c r="R732" s="4"/>
      <c r="S732" s="3"/>
      <c r="T732" s="4"/>
      <c r="U732" s="3"/>
      <c r="V732" s="4"/>
      <c r="W732" s="3"/>
      <c r="X732" s="4"/>
      <c r="Y732" s="3"/>
      <c r="Z732" s="4"/>
      <c r="AA732" s="3"/>
      <c r="AB732" s="4"/>
      <c r="AC732" s="3"/>
      <c r="AD732" s="4"/>
      <c r="AE732" s="3"/>
      <c r="AF732" s="4"/>
      <c r="AG732" s="3"/>
      <c r="AH732" s="4"/>
      <c r="AI732" s="3"/>
      <c r="AJ732" s="4"/>
    </row>
    <row r="733">
      <c r="A733" s="3"/>
      <c r="B733" s="4"/>
      <c r="C733" s="3"/>
      <c r="D733" s="4"/>
      <c r="E733" s="3"/>
      <c r="F733" s="4"/>
      <c r="G733" s="3"/>
      <c r="H733" s="4"/>
      <c r="I733" s="3"/>
      <c r="J733" s="4"/>
      <c r="K733" s="3"/>
      <c r="L733" s="4"/>
      <c r="M733" s="3"/>
      <c r="N733" s="4"/>
      <c r="O733" s="3"/>
      <c r="P733" s="4"/>
      <c r="Q733" s="3"/>
      <c r="R733" s="4"/>
      <c r="S733" s="3"/>
      <c r="T733" s="4"/>
      <c r="U733" s="3"/>
      <c r="V733" s="4"/>
      <c r="W733" s="3"/>
      <c r="X733" s="4"/>
      <c r="Y733" s="3"/>
      <c r="Z733" s="4"/>
      <c r="AA733" s="3"/>
      <c r="AB733" s="4"/>
      <c r="AC733" s="3"/>
      <c r="AD733" s="4"/>
      <c r="AE733" s="3"/>
      <c r="AF733" s="4"/>
      <c r="AG733" s="3"/>
      <c r="AH733" s="4"/>
      <c r="AI733" s="3"/>
      <c r="AJ733" s="4"/>
    </row>
    <row r="734">
      <c r="A734" s="3"/>
      <c r="B734" s="4"/>
      <c r="C734" s="3"/>
      <c r="D734" s="4"/>
      <c r="E734" s="3"/>
      <c r="F734" s="4"/>
      <c r="G734" s="3"/>
      <c r="H734" s="4"/>
      <c r="I734" s="3"/>
      <c r="J734" s="4"/>
      <c r="K734" s="3"/>
      <c r="L734" s="4"/>
      <c r="M734" s="3"/>
      <c r="N734" s="4"/>
      <c r="O734" s="3"/>
      <c r="P734" s="4"/>
      <c r="Q734" s="3"/>
      <c r="R734" s="4"/>
      <c r="S734" s="3"/>
      <c r="T734" s="4"/>
      <c r="U734" s="3"/>
      <c r="V734" s="4"/>
      <c r="W734" s="3"/>
      <c r="X734" s="4"/>
      <c r="Y734" s="3"/>
      <c r="Z734" s="4"/>
      <c r="AA734" s="3"/>
      <c r="AB734" s="4"/>
      <c r="AC734" s="3"/>
      <c r="AD734" s="4"/>
      <c r="AE734" s="3"/>
      <c r="AF734" s="4"/>
      <c r="AG734" s="3"/>
      <c r="AH734" s="4"/>
      <c r="AI734" s="3"/>
      <c r="AJ734" s="4"/>
    </row>
    <row r="735">
      <c r="A735" s="3"/>
      <c r="B735" s="4"/>
      <c r="C735" s="3"/>
      <c r="D735" s="4"/>
      <c r="E735" s="3"/>
      <c r="F735" s="4"/>
      <c r="G735" s="3"/>
      <c r="H735" s="4"/>
      <c r="I735" s="3"/>
      <c r="J735" s="4"/>
      <c r="K735" s="3"/>
      <c r="L735" s="4"/>
      <c r="M735" s="3"/>
      <c r="N735" s="4"/>
      <c r="O735" s="3"/>
      <c r="P735" s="4"/>
      <c r="Q735" s="3"/>
      <c r="R735" s="4"/>
      <c r="S735" s="3"/>
      <c r="T735" s="4"/>
      <c r="U735" s="3"/>
      <c r="V735" s="4"/>
      <c r="W735" s="3"/>
      <c r="X735" s="4"/>
      <c r="Y735" s="3"/>
      <c r="Z735" s="4"/>
      <c r="AA735" s="3"/>
      <c r="AB735" s="4"/>
      <c r="AC735" s="3"/>
      <c r="AD735" s="4"/>
      <c r="AE735" s="3"/>
      <c r="AF735" s="4"/>
      <c r="AG735" s="3"/>
      <c r="AH735" s="4"/>
      <c r="AI735" s="3"/>
      <c r="AJ735" s="4"/>
    </row>
    <row r="736">
      <c r="A736" s="3"/>
      <c r="B736" s="4"/>
      <c r="C736" s="3"/>
      <c r="D736" s="4"/>
      <c r="E736" s="3"/>
      <c r="F736" s="4"/>
      <c r="G736" s="3"/>
      <c r="H736" s="4"/>
      <c r="I736" s="3"/>
      <c r="J736" s="4"/>
      <c r="K736" s="3"/>
      <c r="L736" s="4"/>
      <c r="M736" s="3"/>
      <c r="N736" s="4"/>
      <c r="O736" s="3"/>
      <c r="P736" s="4"/>
      <c r="Q736" s="3"/>
      <c r="R736" s="4"/>
      <c r="S736" s="3"/>
      <c r="T736" s="4"/>
      <c r="U736" s="3"/>
      <c r="V736" s="4"/>
      <c r="W736" s="3"/>
      <c r="X736" s="4"/>
      <c r="Y736" s="3"/>
      <c r="Z736" s="4"/>
      <c r="AA736" s="3"/>
      <c r="AB736" s="4"/>
      <c r="AC736" s="3"/>
      <c r="AD736" s="4"/>
      <c r="AE736" s="3"/>
      <c r="AF736" s="4"/>
      <c r="AG736" s="3"/>
      <c r="AH736" s="4"/>
      <c r="AI736" s="3"/>
      <c r="AJ736" s="4"/>
    </row>
    <row r="737">
      <c r="A737" s="3"/>
      <c r="B737" s="4"/>
      <c r="C737" s="3"/>
      <c r="D737" s="4"/>
      <c r="E737" s="3"/>
      <c r="F737" s="4"/>
      <c r="G737" s="3"/>
      <c r="H737" s="4"/>
      <c r="I737" s="3"/>
      <c r="J737" s="4"/>
      <c r="K737" s="3"/>
      <c r="L737" s="4"/>
      <c r="M737" s="3"/>
      <c r="N737" s="4"/>
      <c r="O737" s="3"/>
      <c r="P737" s="4"/>
      <c r="Q737" s="3"/>
      <c r="R737" s="4"/>
      <c r="S737" s="3"/>
      <c r="T737" s="4"/>
      <c r="U737" s="3"/>
      <c r="V737" s="4"/>
      <c r="W737" s="3"/>
      <c r="X737" s="4"/>
      <c r="Y737" s="3"/>
      <c r="Z737" s="4"/>
      <c r="AA737" s="3"/>
      <c r="AB737" s="4"/>
      <c r="AC737" s="3"/>
      <c r="AD737" s="4"/>
      <c r="AE737" s="3"/>
      <c r="AF737" s="4"/>
      <c r="AG737" s="3"/>
      <c r="AH737" s="4"/>
      <c r="AI737" s="3"/>
      <c r="AJ737" s="4"/>
    </row>
    <row r="738">
      <c r="A738" s="3"/>
      <c r="B738" s="4"/>
      <c r="C738" s="3"/>
      <c r="D738" s="4"/>
      <c r="E738" s="3"/>
      <c r="F738" s="4"/>
      <c r="G738" s="3"/>
      <c r="H738" s="4"/>
      <c r="I738" s="3"/>
      <c r="J738" s="4"/>
      <c r="K738" s="3"/>
      <c r="L738" s="4"/>
      <c r="M738" s="3"/>
      <c r="N738" s="4"/>
      <c r="O738" s="3"/>
      <c r="P738" s="4"/>
      <c r="Q738" s="3"/>
      <c r="R738" s="4"/>
      <c r="S738" s="3"/>
      <c r="T738" s="4"/>
      <c r="U738" s="3"/>
      <c r="V738" s="4"/>
      <c r="W738" s="3"/>
      <c r="X738" s="4"/>
      <c r="Y738" s="3"/>
      <c r="Z738" s="4"/>
      <c r="AA738" s="3"/>
      <c r="AB738" s="4"/>
      <c r="AC738" s="3"/>
      <c r="AD738" s="4"/>
      <c r="AE738" s="3"/>
      <c r="AF738" s="4"/>
      <c r="AG738" s="3"/>
      <c r="AH738" s="4"/>
      <c r="AI738" s="3"/>
      <c r="AJ738" s="4"/>
    </row>
    <row r="739">
      <c r="A739" s="3"/>
      <c r="B739" s="4"/>
      <c r="C739" s="3"/>
      <c r="D739" s="4"/>
      <c r="E739" s="3"/>
      <c r="F739" s="4"/>
      <c r="G739" s="3"/>
      <c r="H739" s="4"/>
      <c r="I739" s="3"/>
      <c r="J739" s="4"/>
      <c r="K739" s="3"/>
      <c r="L739" s="4"/>
      <c r="M739" s="3"/>
      <c r="N739" s="4"/>
      <c r="O739" s="3"/>
      <c r="P739" s="4"/>
      <c r="Q739" s="3"/>
      <c r="R739" s="4"/>
      <c r="S739" s="3"/>
      <c r="T739" s="4"/>
      <c r="U739" s="3"/>
      <c r="V739" s="4"/>
      <c r="W739" s="3"/>
      <c r="X739" s="4"/>
      <c r="Y739" s="3"/>
      <c r="Z739" s="4"/>
      <c r="AA739" s="3"/>
      <c r="AB739" s="4"/>
      <c r="AC739" s="3"/>
      <c r="AD739" s="4"/>
      <c r="AE739" s="3"/>
      <c r="AF739" s="4"/>
      <c r="AG739" s="3"/>
      <c r="AH739" s="4"/>
      <c r="AI739" s="3"/>
      <c r="AJ739" s="4"/>
    </row>
    <row r="740">
      <c r="A740" s="3"/>
      <c r="B740" s="4"/>
      <c r="C740" s="3"/>
      <c r="D740" s="4"/>
      <c r="E740" s="3"/>
      <c r="F740" s="4"/>
      <c r="G740" s="3"/>
      <c r="H740" s="4"/>
      <c r="I740" s="3"/>
      <c r="J740" s="4"/>
      <c r="K740" s="3"/>
      <c r="L740" s="4"/>
      <c r="M740" s="3"/>
      <c r="N740" s="4"/>
      <c r="O740" s="3"/>
      <c r="P740" s="4"/>
      <c r="Q740" s="3"/>
      <c r="R740" s="4"/>
      <c r="S740" s="3"/>
      <c r="T740" s="4"/>
      <c r="U740" s="3"/>
      <c r="V740" s="4"/>
      <c r="W740" s="3"/>
      <c r="X740" s="4"/>
      <c r="Y740" s="3"/>
      <c r="Z740" s="4"/>
      <c r="AA740" s="3"/>
      <c r="AB740" s="4"/>
      <c r="AC740" s="3"/>
      <c r="AD740" s="4"/>
      <c r="AE740" s="3"/>
      <c r="AF740" s="4"/>
      <c r="AG740" s="3"/>
      <c r="AH740" s="4"/>
      <c r="AI740" s="3"/>
      <c r="AJ740" s="4"/>
    </row>
    <row r="741">
      <c r="A741" s="3"/>
      <c r="B741" s="4"/>
      <c r="C741" s="3"/>
      <c r="D741" s="4"/>
      <c r="E741" s="3"/>
      <c r="F741" s="4"/>
      <c r="G741" s="3"/>
      <c r="H741" s="4"/>
      <c r="I741" s="3"/>
      <c r="J741" s="4"/>
      <c r="K741" s="3"/>
      <c r="L741" s="4"/>
      <c r="M741" s="3"/>
      <c r="N741" s="4"/>
      <c r="O741" s="3"/>
      <c r="P741" s="4"/>
      <c r="Q741" s="3"/>
      <c r="R741" s="4"/>
      <c r="S741" s="3"/>
      <c r="T741" s="4"/>
      <c r="U741" s="3"/>
      <c r="V741" s="4"/>
      <c r="W741" s="3"/>
      <c r="X741" s="4"/>
      <c r="Y741" s="3"/>
      <c r="Z741" s="4"/>
      <c r="AA741" s="3"/>
      <c r="AB741" s="4"/>
      <c r="AC741" s="3"/>
      <c r="AD741" s="4"/>
      <c r="AE741" s="3"/>
      <c r="AF741" s="4"/>
      <c r="AG741" s="3"/>
      <c r="AH741" s="4"/>
      <c r="AI741" s="3"/>
      <c r="AJ741" s="4"/>
    </row>
    <row r="742">
      <c r="A742" s="3"/>
      <c r="B742" s="4"/>
      <c r="C742" s="3"/>
      <c r="D742" s="4"/>
      <c r="E742" s="3"/>
      <c r="F742" s="4"/>
      <c r="G742" s="3"/>
      <c r="H742" s="4"/>
      <c r="I742" s="3"/>
      <c r="J742" s="4"/>
      <c r="K742" s="3"/>
      <c r="L742" s="4"/>
      <c r="M742" s="3"/>
      <c r="N742" s="4"/>
      <c r="O742" s="3"/>
      <c r="P742" s="4"/>
      <c r="Q742" s="3"/>
      <c r="R742" s="4"/>
      <c r="S742" s="3"/>
      <c r="T742" s="4"/>
      <c r="U742" s="3"/>
      <c r="V742" s="4"/>
      <c r="W742" s="3"/>
      <c r="X742" s="4"/>
      <c r="Y742" s="3"/>
      <c r="Z742" s="4"/>
      <c r="AA742" s="3"/>
      <c r="AB742" s="4"/>
      <c r="AC742" s="3"/>
      <c r="AD742" s="4"/>
      <c r="AE742" s="3"/>
      <c r="AF742" s="4"/>
      <c r="AG742" s="3"/>
      <c r="AH742" s="4"/>
      <c r="AI742" s="3"/>
      <c r="AJ742" s="4"/>
    </row>
    <row r="743">
      <c r="A743" s="3"/>
      <c r="B743" s="4"/>
      <c r="C743" s="3"/>
      <c r="D743" s="4"/>
      <c r="E743" s="3"/>
      <c r="F743" s="4"/>
      <c r="G743" s="3"/>
      <c r="H743" s="4"/>
      <c r="I743" s="3"/>
      <c r="J743" s="4"/>
      <c r="K743" s="3"/>
      <c r="L743" s="4"/>
      <c r="M743" s="3"/>
      <c r="N743" s="4"/>
      <c r="O743" s="3"/>
      <c r="P743" s="4"/>
      <c r="Q743" s="3"/>
      <c r="R743" s="4"/>
      <c r="S743" s="3"/>
      <c r="T743" s="4"/>
      <c r="U743" s="3"/>
      <c r="V743" s="4"/>
      <c r="W743" s="3"/>
      <c r="X743" s="4"/>
      <c r="Y743" s="3"/>
      <c r="Z743" s="4"/>
      <c r="AA743" s="3"/>
      <c r="AB743" s="4"/>
      <c r="AC743" s="3"/>
      <c r="AD743" s="4"/>
      <c r="AE743" s="3"/>
      <c r="AF743" s="4"/>
      <c r="AG743" s="3"/>
      <c r="AH743" s="4"/>
      <c r="AI743" s="3"/>
      <c r="AJ743" s="4"/>
    </row>
    <row r="744">
      <c r="A744" s="3"/>
      <c r="B744" s="4"/>
      <c r="C744" s="3"/>
      <c r="D744" s="4"/>
      <c r="E744" s="3"/>
      <c r="F744" s="4"/>
      <c r="G744" s="3"/>
      <c r="H744" s="4"/>
      <c r="I744" s="3"/>
      <c r="J744" s="4"/>
      <c r="K744" s="3"/>
      <c r="L744" s="4"/>
      <c r="M744" s="3"/>
      <c r="N744" s="4"/>
      <c r="O744" s="3"/>
      <c r="P744" s="4"/>
      <c r="Q744" s="3"/>
      <c r="R744" s="4"/>
      <c r="S744" s="3"/>
      <c r="T744" s="4"/>
      <c r="U744" s="3"/>
      <c r="V744" s="4"/>
      <c r="W744" s="3"/>
      <c r="X744" s="4"/>
      <c r="Y744" s="3"/>
      <c r="Z744" s="4"/>
      <c r="AA744" s="3"/>
      <c r="AB744" s="4"/>
      <c r="AC744" s="3"/>
      <c r="AD744" s="4"/>
      <c r="AE744" s="3"/>
      <c r="AF744" s="4"/>
      <c r="AG744" s="3"/>
      <c r="AH744" s="4"/>
      <c r="AI744" s="3"/>
      <c r="AJ744" s="4"/>
    </row>
    <row r="745">
      <c r="A745" s="3"/>
      <c r="B745" s="4"/>
      <c r="C745" s="3"/>
      <c r="D745" s="4"/>
      <c r="E745" s="3"/>
      <c r="F745" s="4"/>
      <c r="G745" s="3"/>
      <c r="H745" s="4"/>
      <c r="I745" s="3"/>
      <c r="J745" s="4"/>
      <c r="K745" s="3"/>
      <c r="L745" s="4"/>
      <c r="M745" s="3"/>
      <c r="N745" s="4"/>
      <c r="O745" s="3"/>
      <c r="P745" s="4"/>
      <c r="Q745" s="3"/>
      <c r="R745" s="4"/>
      <c r="S745" s="3"/>
      <c r="T745" s="4"/>
      <c r="U745" s="3"/>
      <c r="V745" s="4"/>
      <c r="W745" s="3"/>
      <c r="X745" s="4"/>
      <c r="Y745" s="3"/>
      <c r="Z745" s="4"/>
      <c r="AA745" s="3"/>
      <c r="AB745" s="4"/>
      <c r="AC745" s="3"/>
      <c r="AD745" s="4"/>
      <c r="AE745" s="3"/>
      <c r="AF745" s="4"/>
      <c r="AG745" s="3"/>
      <c r="AH745" s="4"/>
      <c r="AI745" s="3"/>
      <c r="AJ745" s="4"/>
    </row>
    <row r="746">
      <c r="A746" s="3"/>
      <c r="B746" s="4"/>
      <c r="C746" s="3"/>
      <c r="D746" s="4"/>
      <c r="E746" s="3"/>
      <c r="F746" s="4"/>
      <c r="G746" s="3"/>
      <c r="H746" s="4"/>
      <c r="I746" s="3"/>
      <c r="J746" s="4"/>
      <c r="K746" s="3"/>
      <c r="L746" s="4"/>
      <c r="M746" s="3"/>
      <c r="N746" s="4"/>
      <c r="O746" s="3"/>
      <c r="P746" s="4"/>
      <c r="Q746" s="3"/>
      <c r="R746" s="4"/>
      <c r="S746" s="3"/>
      <c r="T746" s="4"/>
      <c r="U746" s="3"/>
      <c r="V746" s="4"/>
      <c r="W746" s="3"/>
      <c r="X746" s="4"/>
      <c r="Y746" s="3"/>
      <c r="Z746" s="4"/>
      <c r="AA746" s="3"/>
      <c r="AB746" s="4"/>
      <c r="AC746" s="3"/>
      <c r="AD746" s="4"/>
      <c r="AE746" s="3"/>
      <c r="AF746" s="4"/>
      <c r="AG746" s="3"/>
      <c r="AH746" s="4"/>
      <c r="AI746" s="3"/>
      <c r="AJ746" s="4"/>
    </row>
    <row r="747">
      <c r="A747" s="3"/>
      <c r="B747" s="4"/>
      <c r="C747" s="3"/>
      <c r="D747" s="4"/>
      <c r="E747" s="3"/>
      <c r="F747" s="4"/>
      <c r="G747" s="3"/>
      <c r="H747" s="4"/>
      <c r="I747" s="3"/>
      <c r="J747" s="4"/>
      <c r="K747" s="3"/>
      <c r="L747" s="4"/>
      <c r="M747" s="3"/>
      <c r="N747" s="4"/>
      <c r="O747" s="3"/>
      <c r="P747" s="4"/>
      <c r="Q747" s="3"/>
      <c r="R747" s="4"/>
      <c r="S747" s="3"/>
      <c r="T747" s="4"/>
      <c r="U747" s="3"/>
      <c r="V747" s="4"/>
      <c r="W747" s="3"/>
      <c r="X747" s="4"/>
      <c r="Y747" s="3"/>
      <c r="Z747" s="4"/>
      <c r="AA747" s="3"/>
      <c r="AB747" s="4"/>
      <c r="AC747" s="3"/>
      <c r="AD747" s="4"/>
      <c r="AE747" s="3"/>
      <c r="AF747" s="4"/>
      <c r="AG747" s="3"/>
      <c r="AH747" s="4"/>
      <c r="AI747" s="3"/>
      <c r="AJ747" s="4"/>
    </row>
    <row r="748">
      <c r="A748" s="3"/>
      <c r="B748" s="4"/>
      <c r="C748" s="3"/>
      <c r="D748" s="4"/>
      <c r="E748" s="3"/>
      <c r="F748" s="4"/>
      <c r="G748" s="3"/>
      <c r="H748" s="4"/>
      <c r="I748" s="3"/>
      <c r="J748" s="4"/>
      <c r="K748" s="3"/>
      <c r="L748" s="4"/>
      <c r="M748" s="3"/>
      <c r="N748" s="4"/>
      <c r="O748" s="3"/>
      <c r="P748" s="4"/>
      <c r="Q748" s="3"/>
      <c r="R748" s="4"/>
      <c r="S748" s="3"/>
      <c r="T748" s="4"/>
      <c r="U748" s="3"/>
      <c r="V748" s="4"/>
      <c r="W748" s="3"/>
      <c r="X748" s="4"/>
      <c r="Y748" s="3"/>
      <c r="Z748" s="4"/>
      <c r="AA748" s="3"/>
      <c r="AB748" s="4"/>
      <c r="AC748" s="3"/>
      <c r="AD748" s="4"/>
      <c r="AE748" s="3"/>
      <c r="AF748" s="4"/>
      <c r="AG748" s="3"/>
      <c r="AH748" s="4"/>
      <c r="AI748" s="3"/>
      <c r="AJ748" s="4"/>
    </row>
    <row r="749">
      <c r="A749" s="3"/>
      <c r="B749" s="4"/>
      <c r="C749" s="3"/>
      <c r="D749" s="4"/>
      <c r="E749" s="3"/>
      <c r="F749" s="4"/>
      <c r="G749" s="3"/>
      <c r="H749" s="4"/>
      <c r="I749" s="3"/>
      <c r="J749" s="4"/>
      <c r="K749" s="3"/>
      <c r="L749" s="4"/>
      <c r="M749" s="3"/>
      <c r="N749" s="4"/>
      <c r="O749" s="3"/>
      <c r="P749" s="4"/>
      <c r="Q749" s="3"/>
      <c r="R749" s="4"/>
      <c r="S749" s="3"/>
      <c r="T749" s="4"/>
      <c r="U749" s="3"/>
      <c r="V749" s="4"/>
      <c r="W749" s="3"/>
      <c r="X749" s="4"/>
      <c r="Y749" s="3"/>
      <c r="Z749" s="4"/>
      <c r="AA749" s="3"/>
      <c r="AB749" s="4"/>
      <c r="AC749" s="3"/>
      <c r="AD749" s="4"/>
      <c r="AE749" s="3"/>
      <c r="AF749" s="4"/>
      <c r="AG749" s="3"/>
      <c r="AH749" s="4"/>
      <c r="AI749" s="3"/>
      <c r="AJ749" s="4"/>
    </row>
    <row r="750">
      <c r="A750" s="3"/>
      <c r="B750" s="4"/>
      <c r="C750" s="3"/>
      <c r="D750" s="4"/>
      <c r="E750" s="3"/>
      <c r="F750" s="4"/>
      <c r="G750" s="3"/>
      <c r="H750" s="4"/>
      <c r="I750" s="3"/>
      <c r="J750" s="4"/>
      <c r="K750" s="3"/>
      <c r="L750" s="4"/>
      <c r="M750" s="3"/>
      <c r="N750" s="4"/>
      <c r="O750" s="3"/>
      <c r="P750" s="4"/>
      <c r="Q750" s="3"/>
      <c r="R750" s="4"/>
      <c r="S750" s="3"/>
      <c r="T750" s="4"/>
      <c r="U750" s="3"/>
      <c r="V750" s="4"/>
      <c r="W750" s="3"/>
      <c r="X750" s="4"/>
      <c r="Y750" s="3"/>
      <c r="Z750" s="4"/>
      <c r="AA750" s="3"/>
      <c r="AB750" s="4"/>
      <c r="AC750" s="3"/>
      <c r="AD750" s="4"/>
      <c r="AE750" s="3"/>
      <c r="AF750" s="4"/>
      <c r="AG750" s="3"/>
      <c r="AH750" s="4"/>
      <c r="AI750" s="3"/>
      <c r="AJ750" s="4"/>
    </row>
    <row r="751">
      <c r="A751" s="3"/>
      <c r="B751" s="4"/>
      <c r="C751" s="3"/>
      <c r="D751" s="4"/>
      <c r="E751" s="3"/>
      <c r="F751" s="4"/>
      <c r="G751" s="3"/>
      <c r="H751" s="4"/>
      <c r="I751" s="3"/>
      <c r="J751" s="4"/>
      <c r="K751" s="3"/>
      <c r="L751" s="4"/>
      <c r="M751" s="3"/>
      <c r="N751" s="4"/>
      <c r="O751" s="3"/>
      <c r="P751" s="4"/>
      <c r="Q751" s="3"/>
      <c r="R751" s="4"/>
      <c r="S751" s="3"/>
      <c r="T751" s="4"/>
      <c r="U751" s="3"/>
      <c r="V751" s="4"/>
      <c r="W751" s="3"/>
      <c r="X751" s="4"/>
      <c r="Y751" s="3"/>
      <c r="Z751" s="4"/>
      <c r="AA751" s="3"/>
      <c r="AB751" s="4"/>
      <c r="AC751" s="3"/>
      <c r="AD751" s="4"/>
      <c r="AE751" s="3"/>
      <c r="AF751" s="4"/>
      <c r="AG751" s="3"/>
      <c r="AH751" s="4"/>
      <c r="AI751" s="3"/>
      <c r="AJ751" s="4"/>
    </row>
    <row r="752">
      <c r="A752" s="3"/>
      <c r="B752" s="4"/>
      <c r="C752" s="3"/>
      <c r="D752" s="4"/>
      <c r="E752" s="3"/>
      <c r="F752" s="4"/>
      <c r="G752" s="3"/>
      <c r="H752" s="4"/>
      <c r="I752" s="3"/>
      <c r="J752" s="4"/>
      <c r="K752" s="3"/>
      <c r="L752" s="4"/>
      <c r="M752" s="3"/>
      <c r="N752" s="4"/>
      <c r="O752" s="3"/>
      <c r="P752" s="4"/>
      <c r="Q752" s="3"/>
      <c r="R752" s="4"/>
      <c r="S752" s="3"/>
      <c r="T752" s="4"/>
      <c r="U752" s="3"/>
      <c r="V752" s="4"/>
      <c r="W752" s="3"/>
      <c r="X752" s="4"/>
      <c r="Y752" s="3"/>
      <c r="Z752" s="4"/>
      <c r="AA752" s="3"/>
      <c r="AB752" s="4"/>
      <c r="AC752" s="3"/>
      <c r="AD752" s="4"/>
      <c r="AE752" s="3"/>
      <c r="AF752" s="4"/>
      <c r="AG752" s="3"/>
      <c r="AH752" s="4"/>
      <c r="AI752" s="3"/>
      <c r="AJ752" s="4"/>
    </row>
    <row r="753">
      <c r="A753" s="3"/>
      <c r="B753" s="4"/>
      <c r="C753" s="3"/>
      <c r="D753" s="4"/>
      <c r="E753" s="3"/>
      <c r="F753" s="4"/>
      <c r="G753" s="3"/>
      <c r="H753" s="4"/>
      <c r="I753" s="3"/>
      <c r="J753" s="4"/>
      <c r="K753" s="3"/>
      <c r="L753" s="4"/>
      <c r="M753" s="3"/>
      <c r="N753" s="4"/>
      <c r="O753" s="3"/>
      <c r="P753" s="4"/>
      <c r="Q753" s="3"/>
      <c r="R753" s="4"/>
      <c r="S753" s="3"/>
      <c r="T753" s="4"/>
      <c r="U753" s="3"/>
      <c r="V753" s="4"/>
      <c r="W753" s="3"/>
      <c r="X753" s="4"/>
      <c r="Y753" s="3"/>
      <c r="Z753" s="4"/>
      <c r="AA753" s="3"/>
      <c r="AB753" s="4"/>
      <c r="AC753" s="3"/>
      <c r="AD753" s="4"/>
      <c r="AE753" s="3"/>
      <c r="AF753" s="4"/>
      <c r="AG753" s="3"/>
      <c r="AH753" s="4"/>
      <c r="AI753" s="3"/>
      <c r="AJ753" s="4"/>
    </row>
    <row r="754">
      <c r="A754" s="3"/>
      <c r="B754" s="4"/>
      <c r="C754" s="3"/>
      <c r="D754" s="4"/>
      <c r="E754" s="3"/>
      <c r="F754" s="4"/>
      <c r="G754" s="3"/>
      <c r="H754" s="4"/>
      <c r="I754" s="3"/>
      <c r="J754" s="4"/>
      <c r="K754" s="3"/>
      <c r="L754" s="4"/>
      <c r="M754" s="3"/>
      <c r="N754" s="4"/>
      <c r="O754" s="3"/>
      <c r="P754" s="4"/>
      <c r="Q754" s="3"/>
      <c r="R754" s="4"/>
      <c r="S754" s="3"/>
      <c r="T754" s="4"/>
      <c r="U754" s="3"/>
      <c r="V754" s="4"/>
      <c r="W754" s="3"/>
      <c r="X754" s="4"/>
      <c r="Y754" s="3"/>
      <c r="Z754" s="4"/>
      <c r="AA754" s="3"/>
      <c r="AB754" s="4"/>
      <c r="AC754" s="3"/>
      <c r="AD754" s="4"/>
      <c r="AE754" s="3"/>
      <c r="AF754" s="4"/>
      <c r="AG754" s="3"/>
      <c r="AH754" s="4"/>
      <c r="AI754" s="3"/>
      <c r="AJ754" s="4"/>
    </row>
    <row r="755">
      <c r="A755" s="3"/>
      <c r="B755" s="4"/>
      <c r="C755" s="3"/>
      <c r="D755" s="4"/>
      <c r="E755" s="3"/>
      <c r="F755" s="4"/>
      <c r="G755" s="3"/>
      <c r="H755" s="4"/>
      <c r="I755" s="3"/>
      <c r="J755" s="4"/>
      <c r="K755" s="3"/>
      <c r="L755" s="4"/>
      <c r="M755" s="3"/>
      <c r="N755" s="4"/>
      <c r="O755" s="3"/>
      <c r="P755" s="4"/>
      <c r="Q755" s="3"/>
      <c r="R755" s="4"/>
      <c r="S755" s="3"/>
      <c r="T755" s="4"/>
      <c r="U755" s="3"/>
      <c r="V755" s="4"/>
      <c r="W755" s="3"/>
      <c r="X755" s="4"/>
      <c r="Y755" s="3"/>
      <c r="Z755" s="4"/>
      <c r="AA755" s="3"/>
      <c r="AB755" s="4"/>
      <c r="AC755" s="3"/>
      <c r="AD755" s="4"/>
      <c r="AE755" s="3"/>
      <c r="AF755" s="4"/>
      <c r="AG755" s="3"/>
      <c r="AH755" s="4"/>
      <c r="AI755" s="3"/>
      <c r="AJ755" s="4"/>
    </row>
    <row r="756">
      <c r="A756" s="3"/>
      <c r="B756" s="4"/>
      <c r="C756" s="3"/>
      <c r="D756" s="4"/>
      <c r="E756" s="3"/>
      <c r="F756" s="4"/>
      <c r="G756" s="3"/>
      <c r="H756" s="4"/>
      <c r="I756" s="3"/>
      <c r="J756" s="4"/>
      <c r="K756" s="3"/>
      <c r="L756" s="4"/>
      <c r="M756" s="3"/>
      <c r="N756" s="4"/>
      <c r="O756" s="3"/>
      <c r="P756" s="4"/>
      <c r="Q756" s="3"/>
      <c r="R756" s="4"/>
      <c r="S756" s="3"/>
      <c r="T756" s="4"/>
      <c r="U756" s="3"/>
      <c r="V756" s="4"/>
      <c r="W756" s="3"/>
      <c r="X756" s="4"/>
      <c r="Y756" s="3"/>
      <c r="Z756" s="4"/>
      <c r="AA756" s="3"/>
      <c r="AB756" s="4"/>
      <c r="AC756" s="3"/>
      <c r="AD756" s="4"/>
      <c r="AE756" s="3"/>
      <c r="AF756" s="4"/>
      <c r="AG756" s="3"/>
      <c r="AH756" s="4"/>
      <c r="AI756" s="3"/>
      <c r="AJ756" s="4"/>
    </row>
    <row r="757">
      <c r="A757" s="3"/>
      <c r="B757" s="4"/>
      <c r="C757" s="3"/>
      <c r="D757" s="4"/>
      <c r="E757" s="3"/>
      <c r="F757" s="4"/>
      <c r="G757" s="3"/>
      <c r="H757" s="4"/>
      <c r="I757" s="3"/>
      <c r="J757" s="4"/>
      <c r="K757" s="3"/>
      <c r="L757" s="4"/>
      <c r="M757" s="3"/>
      <c r="N757" s="4"/>
      <c r="O757" s="3"/>
      <c r="P757" s="4"/>
      <c r="Q757" s="3"/>
      <c r="R757" s="4"/>
      <c r="S757" s="3"/>
      <c r="T757" s="4"/>
      <c r="U757" s="3"/>
      <c r="V757" s="4"/>
      <c r="W757" s="3"/>
      <c r="X757" s="4"/>
      <c r="Y757" s="3"/>
      <c r="Z757" s="4"/>
      <c r="AA757" s="3"/>
      <c r="AB757" s="4"/>
      <c r="AC757" s="3"/>
      <c r="AD757" s="4"/>
      <c r="AE757" s="3"/>
      <c r="AF757" s="4"/>
      <c r="AG757" s="3"/>
      <c r="AH757" s="4"/>
      <c r="AI757" s="3"/>
      <c r="AJ757" s="4"/>
    </row>
    <row r="758">
      <c r="A758" s="3"/>
      <c r="B758" s="4"/>
      <c r="C758" s="3"/>
      <c r="D758" s="4"/>
      <c r="E758" s="3"/>
      <c r="F758" s="4"/>
      <c r="G758" s="3"/>
      <c r="H758" s="4"/>
      <c r="I758" s="3"/>
      <c r="J758" s="4"/>
      <c r="K758" s="3"/>
      <c r="L758" s="4"/>
      <c r="M758" s="3"/>
      <c r="N758" s="4"/>
      <c r="O758" s="3"/>
      <c r="P758" s="4"/>
      <c r="Q758" s="3"/>
      <c r="R758" s="4"/>
      <c r="S758" s="3"/>
      <c r="T758" s="4"/>
      <c r="U758" s="3"/>
      <c r="V758" s="4"/>
      <c r="W758" s="3"/>
      <c r="X758" s="4"/>
      <c r="Y758" s="3"/>
      <c r="Z758" s="4"/>
      <c r="AA758" s="3"/>
      <c r="AB758" s="4"/>
      <c r="AC758" s="3"/>
      <c r="AD758" s="4"/>
      <c r="AE758" s="3"/>
      <c r="AF758" s="4"/>
      <c r="AG758" s="3"/>
      <c r="AH758" s="4"/>
      <c r="AI758" s="3"/>
      <c r="AJ758" s="4"/>
    </row>
    <row r="759">
      <c r="A759" s="3"/>
      <c r="B759" s="4"/>
      <c r="C759" s="3"/>
      <c r="D759" s="4"/>
      <c r="E759" s="3"/>
      <c r="F759" s="4"/>
      <c r="G759" s="3"/>
      <c r="H759" s="4"/>
      <c r="I759" s="3"/>
      <c r="J759" s="4"/>
      <c r="K759" s="3"/>
      <c r="L759" s="4"/>
      <c r="M759" s="3"/>
      <c r="N759" s="4"/>
      <c r="O759" s="3"/>
      <c r="P759" s="4"/>
      <c r="Q759" s="3"/>
      <c r="R759" s="4"/>
      <c r="S759" s="3"/>
      <c r="T759" s="4"/>
      <c r="U759" s="3"/>
      <c r="V759" s="4"/>
      <c r="W759" s="3"/>
      <c r="X759" s="4"/>
      <c r="Y759" s="3"/>
      <c r="Z759" s="4"/>
      <c r="AA759" s="3"/>
      <c r="AB759" s="4"/>
      <c r="AC759" s="3"/>
      <c r="AD759" s="4"/>
      <c r="AE759" s="3"/>
      <c r="AF759" s="4"/>
      <c r="AG759" s="3"/>
      <c r="AH759" s="4"/>
      <c r="AI759" s="3"/>
      <c r="AJ759" s="4"/>
    </row>
    <row r="760">
      <c r="A760" s="3"/>
      <c r="B760" s="4"/>
      <c r="C760" s="3"/>
      <c r="D760" s="4"/>
      <c r="E760" s="3"/>
      <c r="F760" s="4"/>
      <c r="G760" s="3"/>
      <c r="H760" s="4"/>
      <c r="I760" s="3"/>
      <c r="J760" s="4"/>
      <c r="K760" s="3"/>
      <c r="L760" s="4"/>
      <c r="M760" s="3"/>
      <c r="N760" s="4"/>
      <c r="O760" s="3"/>
      <c r="P760" s="4"/>
      <c r="Q760" s="3"/>
      <c r="R760" s="4"/>
      <c r="S760" s="3"/>
      <c r="T760" s="4"/>
      <c r="U760" s="3"/>
      <c r="V760" s="4"/>
      <c r="W760" s="3"/>
      <c r="X760" s="4"/>
      <c r="Y760" s="3"/>
      <c r="Z760" s="4"/>
      <c r="AA760" s="3"/>
      <c r="AB760" s="4"/>
      <c r="AC760" s="3"/>
      <c r="AD760" s="4"/>
      <c r="AE760" s="3"/>
      <c r="AF760" s="4"/>
      <c r="AG760" s="3"/>
      <c r="AH760" s="4"/>
      <c r="AI760" s="3"/>
      <c r="AJ760" s="4"/>
    </row>
    <row r="761">
      <c r="A761" s="3"/>
      <c r="B761" s="4"/>
      <c r="C761" s="3"/>
      <c r="D761" s="4"/>
      <c r="E761" s="3"/>
      <c r="F761" s="4"/>
      <c r="G761" s="3"/>
      <c r="H761" s="4"/>
      <c r="I761" s="3"/>
      <c r="J761" s="4"/>
      <c r="K761" s="3"/>
      <c r="L761" s="4"/>
      <c r="M761" s="3"/>
      <c r="N761" s="4"/>
      <c r="O761" s="3"/>
      <c r="P761" s="4"/>
      <c r="Q761" s="3"/>
      <c r="R761" s="4"/>
      <c r="S761" s="3"/>
      <c r="T761" s="4"/>
      <c r="U761" s="3"/>
      <c r="V761" s="4"/>
      <c r="W761" s="3"/>
      <c r="X761" s="4"/>
      <c r="Y761" s="3"/>
      <c r="Z761" s="4"/>
      <c r="AA761" s="3"/>
      <c r="AB761" s="4"/>
      <c r="AC761" s="3"/>
      <c r="AD761" s="4"/>
      <c r="AE761" s="3"/>
      <c r="AF761" s="4"/>
      <c r="AG761" s="3"/>
      <c r="AH761" s="4"/>
      <c r="AI761" s="3"/>
      <c r="AJ761" s="4"/>
    </row>
    <row r="762">
      <c r="A762" s="3"/>
      <c r="B762" s="4"/>
      <c r="C762" s="3"/>
      <c r="D762" s="4"/>
      <c r="E762" s="3"/>
      <c r="F762" s="4"/>
      <c r="G762" s="3"/>
      <c r="H762" s="4"/>
      <c r="I762" s="3"/>
      <c r="J762" s="4"/>
      <c r="K762" s="3"/>
      <c r="L762" s="4"/>
      <c r="M762" s="3"/>
      <c r="N762" s="4"/>
      <c r="O762" s="3"/>
      <c r="P762" s="4"/>
      <c r="Q762" s="3"/>
      <c r="R762" s="4"/>
      <c r="S762" s="3"/>
      <c r="T762" s="4"/>
      <c r="U762" s="3"/>
      <c r="V762" s="4"/>
      <c r="W762" s="3"/>
      <c r="X762" s="4"/>
      <c r="Y762" s="3"/>
      <c r="Z762" s="4"/>
      <c r="AA762" s="3"/>
      <c r="AB762" s="4"/>
      <c r="AC762" s="3"/>
      <c r="AD762" s="4"/>
      <c r="AE762" s="3"/>
      <c r="AF762" s="4"/>
      <c r="AG762" s="3"/>
      <c r="AH762" s="4"/>
      <c r="AI762" s="3"/>
      <c r="AJ762" s="4"/>
    </row>
    <row r="763">
      <c r="A763" s="3"/>
      <c r="B763" s="4"/>
      <c r="C763" s="3"/>
      <c r="D763" s="4"/>
      <c r="E763" s="3"/>
      <c r="F763" s="4"/>
      <c r="G763" s="3"/>
      <c r="H763" s="4"/>
      <c r="I763" s="3"/>
      <c r="J763" s="4"/>
      <c r="K763" s="3"/>
      <c r="L763" s="4"/>
      <c r="M763" s="3"/>
      <c r="N763" s="4"/>
      <c r="O763" s="3"/>
      <c r="P763" s="4"/>
      <c r="Q763" s="3"/>
      <c r="R763" s="4"/>
      <c r="S763" s="3"/>
      <c r="T763" s="4"/>
      <c r="U763" s="3"/>
      <c r="V763" s="4"/>
      <c r="W763" s="3"/>
      <c r="X763" s="4"/>
      <c r="Y763" s="3"/>
      <c r="Z763" s="4"/>
      <c r="AA763" s="3"/>
      <c r="AB763" s="4"/>
      <c r="AC763" s="3"/>
      <c r="AD763" s="4"/>
      <c r="AE763" s="3"/>
      <c r="AF763" s="4"/>
      <c r="AG763" s="3"/>
      <c r="AH763" s="4"/>
      <c r="AI763" s="3"/>
      <c r="AJ763" s="4"/>
    </row>
    <row r="764">
      <c r="A764" s="3"/>
      <c r="B764" s="4"/>
      <c r="C764" s="3"/>
      <c r="D764" s="4"/>
      <c r="E764" s="3"/>
      <c r="F764" s="4"/>
      <c r="G764" s="3"/>
      <c r="H764" s="4"/>
      <c r="I764" s="3"/>
      <c r="J764" s="4"/>
      <c r="K764" s="3"/>
      <c r="L764" s="4"/>
      <c r="M764" s="3"/>
      <c r="N764" s="4"/>
      <c r="O764" s="3"/>
      <c r="P764" s="4"/>
      <c r="Q764" s="3"/>
      <c r="R764" s="4"/>
      <c r="S764" s="3"/>
      <c r="T764" s="4"/>
      <c r="U764" s="3"/>
      <c r="V764" s="4"/>
      <c r="W764" s="3"/>
      <c r="X764" s="4"/>
      <c r="Y764" s="3"/>
      <c r="Z764" s="4"/>
      <c r="AA764" s="3"/>
      <c r="AB764" s="4"/>
      <c r="AC764" s="3"/>
      <c r="AD764" s="4"/>
      <c r="AE764" s="3"/>
      <c r="AF764" s="4"/>
      <c r="AG764" s="3"/>
      <c r="AH764" s="4"/>
      <c r="AI764" s="3"/>
      <c r="AJ764" s="4"/>
    </row>
    <row r="765">
      <c r="A765" s="3"/>
      <c r="B765" s="4"/>
      <c r="C765" s="3"/>
      <c r="D765" s="4"/>
      <c r="E765" s="3"/>
      <c r="F765" s="4"/>
      <c r="G765" s="3"/>
      <c r="H765" s="4"/>
      <c r="I765" s="3"/>
      <c r="J765" s="4"/>
      <c r="K765" s="3"/>
      <c r="L765" s="4"/>
      <c r="M765" s="3"/>
      <c r="N765" s="4"/>
      <c r="O765" s="3"/>
      <c r="P765" s="4"/>
      <c r="Q765" s="3"/>
      <c r="R765" s="4"/>
      <c r="S765" s="3"/>
      <c r="T765" s="4"/>
      <c r="U765" s="3"/>
      <c r="V765" s="4"/>
      <c r="W765" s="3"/>
      <c r="X765" s="4"/>
      <c r="Y765" s="3"/>
      <c r="Z765" s="4"/>
      <c r="AA765" s="3"/>
      <c r="AB765" s="4"/>
      <c r="AC765" s="3"/>
      <c r="AD765" s="4"/>
      <c r="AE765" s="3"/>
      <c r="AF765" s="4"/>
      <c r="AG765" s="3"/>
      <c r="AH765" s="4"/>
      <c r="AI765" s="3"/>
      <c r="AJ765" s="4"/>
    </row>
    <row r="766">
      <c r="A766" s="3"/>
      <c r="B766" s="4"/>
      <c r="C766" s="3"/>
      <c r="D766" s="4"/>
      <c r="E766" s="3"/>
      <c r="F766" s="4"/>
      <c r="G766" s="3"/>
      <c r="H766" s="4"/>
      <c r="I766" s="3"/>
      <c r="J766" s="4"/>
      <c r="K766" s="3"/>
      <c r="L766" s="4"/>
      <c r="M766" s="3"/>
      <c r="N766" s="4"/>
      <c r="O766" s="3"/>
      <c r="P766" s="4"/>
      <c r="Q766" s="3"/>
      <c r="R766" s="4"/>
      <c r="S766" s="3"/>
      <c r="T766" s="4"/>
      <c r="U766" s="3"/>
      <c r="V766" s="4"/>
      <c r="W766" s="3"/>
      <c r="X766" s="4"/>
      <c r="Y766" s="3"/>
      <c r="Z766" s="4"/>
      <c r="AA766" s="3"/>
      <c r="AB766" s="4"/>
      <c r="AC766" s="3"/>
      <c r="AD766" s="4"/>
      <c r="AE766" s="3"/>
      <c r="AF766" s="4"/>
      <c r="AG766" s="3"/>
      <c r="AH766" s="4"/>
      <c r="AI766" s="3"/>
      <c r="AJ766" s="4"/>
    </row>
    <row r="767">
      <c r="A767" s="3"/>
      <c r="B767" s="4"/>
      <c r="C767" s="3"/>
      <c r="D767" s="4"/>
      <c r="E767" s="3"/>
      <c r="F767" s="4"/>
      <c r="G767" s="3"/>
      <c r="H767" s="4"/>
      <c r="I767" s="3"/>
      <c r="J767" s="4"/>
      <c r="K767" s="3"/>
      <c r="L767" s="4"/>
      <c r="M767" s="3"/>
      <c r="N767" s="4"/>
      <c r="O767" s="3"/>
      <c r="P767" s="4"/>
      <c r="Q767" s="3"/>
      <c r="R767" s="4"/>
      <c r="S767" s="3"/>
      <c r="T767" s="4"/>
      <c r="U767" s="3"/>
      <c r="V767" s="4"/>
      <c r="W767" s="3"/>
      <c r="X767" s="4"/>
      <c r="Y767" s="3"/>
      <c r="Z767" s="4"/>
      <c r="AA767" s="3"/>
      <c r="AB767" s="4"/>
      <c r="AC767" s="3"/>
      <c r="AD767" s="4"/>
      <c r="AE767" s="3"/>
      <c r="AF767" s="4"/>
      <c r="AG767" s="3"/>
      <c r="AH767" s="4"/>
      <c r="AI767" s="3"/>
      <c r="AJ767" s="4"/>
    </row>
    <row r="768">
      <c r="A768" s="3"/>
      <c r="B768" s="4"/>
      <c r="C768" s="3"/>
      <c r="D768" s="4"/>
      <c r="E768" s="3"/>
      <c r="F768" s="4"/>
      <c r="G768" s="3"/>
      <c r="H768" s="4"/>
      <c r="I768" s="3"/>
      <c r="J768" s="4"/>
      <c r="K768" s="3"/>
      <c r="L768" s="4"/>
      <c r="M768" s="3"/>
      <c r="N768" s="4"/>
      <c r="O768" s="3"/>
      <c r="P768" s="4"/>
      <c r="Q768" s="3"/>
      <c r="R768" s="4"/>
      <c r="S768" s="3"/>
      <c r="T768" s="4"/>
      <c r="U768" s="3"/>
      <c r="V768" s="4"/>
      <c r="W768" s="3"/>
      <c r="X768" s="4"/>
      <c r="Y768" s="3"/>
      <c r="Z768" s="4"/>
      <c r="AA768" s="3"/>
      <c r="AB768" s="4"/>
      <c r="AC768" s="3"/>
      <c r="AD768" s="4"/>
      <c r="AE768" s="3"/>
      <c r="AF768" s="4"/>
      <c r="AG768" s="3"/>
      <c r="AH768" s="4"/>
      <c r="AI768" s="3"/>
      <c r="AJ768" s="4"/>
    </row>
    <row r="769">
      <c r="A769" s="3"/>
      <c r="B769" s="4"/>
      <c r="C769" s="3"/>
      <c r="D769" s="4"/>
      <c r="E769" s="3"/>
      <c r="F769" s="4"/>
      <c r="G769" s="3"/>
      <c r="H769" s="4"/>
      <c r="I769" s="3"/>
      <c r="J769" s="4"/>
      <c r="K769" s="3"/>
      <c r="L769" s="4"/>
      <c r="M769" s="3"/>
      <c r="N769" s="4"/>
      <c r="O769" s="3"/>
      <c r="P769" s="4"/>
      <c r="Q769" s="3"/>
      <c r="R769" s="4"/>
      <c r="S769" s="3"/>
      <c r="T769" s="4"/>
      <c r="U769" s="3"/>
      <c r="V769" s="4"/>
      <c r="W769" s="3"/>
      <c r="X769" s="4"/>
      <c r="Y769" s="3"/>
      <c r="Z769" s="4"/>
      <c r="AA769" s="3"/>
      <c r="AB769" s="4"/>
      <c r="AC769" s="3"/>
      <c r="AD769" s="4"/>
      <c r="AE769" s="3"/>
      <c r="AF769" s="4"/>
      <c r="AG769" s="3"/>
      <c r="AH769" s="4"/>
      <c r="AI769" s="3"/>
      <c r="AJ769" s="4"/>
    </row>
    <row r="770">
      <c r="A770" s="3"/>
      <c r="B770" s="4"/>
      <c r="C770" s="3"/>
      <c r="D770" s="4"/>
      <c r="E770" s="3"/>
      <c r="F770" s="4"/>
      <c r="G770" s="3"/>
      <c r="H770" s="4"/>
      <c r="I770" s="3"/>
      <c r="J770" s="4"/>
      <c r="K770" s="3"/>
      <c r="L770" s="4"/>
      <c r="M770" s="3"/>
      <c r="N770" s="4"/>
      <c r="O770" s="3"/>
      <c r="P770" s="4"/>
      <c r="Q770" s="3"/>
      <c r="R770" s="4"/>
      <c r="S770" s="3"/>
      <c r="T770" s="4"/>
      <c r="U770" s="3"/>
      <c r="V770" s="4"/>
      <c r="W770" s="3"/>
      <c r="X770" s="4"/>
      <c r="Y770" s="3"/>
      <c r="Z770" s="4"/>
      <c r="AA770" s="3"/>
      <c r="AB770" s="4"/>
      <c r="AC770" s="3"/>
      <c r="AD770" s="4"/>
      <c r="AE770" s="3"/>
      <c r="AF770" s="4"/>
      <c r="AG770" s="3"/>
      <c r="AH770" s="4"/>
      <c r="AI770" s="3"/>
      <c r="AJ770" s="4"/>
    </row>
    <row r="771">
      <c r="A771" s="3"/>
      <c r="B771" s="4"/>
      <c r="C771" s="3"/>
      <c r="D771" s="4"/>
      <c r="E771" s="3"/>
      <c r="F771" s="4"/>
      <c r="G771" s="3"/>
      <c r="H771" s="4"/>
      <c r="I771" s="3"/>
      <c r="J771" s="4"/>
      <c r="K771" s="3"/>
      <c r="L771" s="4"/>
      <c r="M771" s="3"/>
      <c r="N771" s="4"/>
      <c r="O771" s="3"/>
      <c r="P771" s="4"/>
      <c r="Q771" s="3"/>
      <c r="R771" s="4"/>
      <c r="S771" s="3"/>
      <c r="T771" s="4"/>
      <c r="U771" s="3"/>
      <c r="V771" s="4"/>
      <c r="W771" s="3"/>
      <c r="X771" s="4"/>
      <c r="Y771" s="3"/>
      <c r="Z771" s="4"/>
      <c r="AA771" s="3"/>
      <c r="AB771" s="4"/>
      <c r="AC771" s="3"/>
      <c r="AD771" s="4"/>
      <c r="AE771" s="3"/>
      <c r="AF771" s="4"/>
      <c r="AG771" s="3"/>
      <c r="AH771" s="4"/>
      <c r="AI771" s="3"/>
      <c r="AJ771" s="4"/>
    </row>
    <row r="772">
      <c r="A772" s="3"/>
      <c r="B772" s="4"/>
      <c r="C772" s="3"/>
      <c r="D772" s="4"/>
      <c r="E772" s="3"/>
      <c r="F772" s="4"/>
      <c r="G772" s="3"/>
      <c r="H772" s="4"/>
      <c r="I772" s="3"/>
      <c r="J772" s="4"/>
      <c r="K772" s="3"/>
      <c r="L772" s="4"/>
      <c r="M772" s="3"/>
      <c r="N772" s="4"/>
      <c r="O772" s="3"/>
      <c r="P772" s="4"/>
      <c r="Q772" s="3"/>
      <c r="R772" s="4"/>
      <c r="S772" s="3"/>
      <c r="T772" s="4"/>
      <c r="U772" s="3"/>
      <c r="V772" s="4"/>
      <c r="W772" s="3"/>
      <c r="X772" s="4"/>
      <c r="Y772" s="3"/>
      <c r="Z772" s="4"/>
      <c r="AA772" s="3"/>
      <c r="AB772" s="4"/>
      <c r="AC772" s="3"/>
      <c r="AD772" s="4"/>
      <c r="AE772" s="3"/>
      <c r="AF772" s="4"/>
      <c r="AG772" s="3"/>
      <c r="AH772" s="4"/>
      <c r="AI772" s="3"/>
      <c r="AJ772" s="4"/>
    </row>
    <row r="773">
      <c r="A773" s="3"/>
      <c r="B773" s="4"/>
      <c r="C773" s="3"/>
      <c r="D773" s="4"/>
      <c r="E773" s="3"/>
      <c r="F773" s="4"/>
      <c r="G773" s="3"/>
      <c r="H773" s="4"/>
      <c r="I773" s="3"/>
      <c r="J773" s="4"/>
      <c r="K773" s="3"/>
      <c r="L773" s="4"/>
      <c r="M773" s="3"/>
      <c r="N773" s="4"/>
      <c r="O773" s="3"/>
      <c r="P773" s="4"/>
      <c r="Q773" s="3"/>
      <c r="R773" s="4"/>
      <c r="S773" s="3"/>
      <c r="T773" s="4"/>
      <c r="U773" s="3"/>
      <c r="V773" s="4"/>
      <c r="W773" s="3"/>
      <c r="X773" s="4"/>
      <c r="Y773" s="3"/>
      <c r="Z773" s="4"/>
      <c r="AA773" s="3"/>
      <c r="AB773" s="4"/>
      <c r="AC773" s="3"/>
      <c r="AD773" s="4"/>
      <c r="AE773" s="3"/>
      <c r="AF773" s="4"/>
      <c r="AG773" s="3"/>
      <c r="AH773" s="4"/>
      <c r="AI773" s="3"/>
      <c r="AJ773" s="4"/>
    </row>
    <row r="774">
      <c r="A774" s="3"/>
      <c r="B774" s="4"/>
      <c r="C774" s="3"/>
      <c r="D774" s="4"/>
      <c r="E774" s="3"/>
      <c r="F774" s="4"/>
      <c r="G774" s="3"/>
      <c r="H774" s="4"/>
      <c r="I774" s="3"/>
      <c r="J774" s="4"/>
      <c r="K774" s="3"/>
      <c r="L774" s="4"/>
      <c r="M774" s="3"/>
      <c r="N774" s="4"/>
      <c r="O774" s="3"/>
      <c r="P774" s="4"/>
      <c r="Q774" s="3"/>
      <c r="R774" s="4"/>
      <c r="S774" s="3"/>
      <c r="T774" s="4"/>
      <c r="U774" s="3"/>
      <c r="V774" s="4"/>
      <c r="W774" s="3"/>
      <c r="X774" s="4"/>
      <c r="Y774" s="3"/>
      <c r="Z774" s="4"/>
      <c r="AA774" s="3"/>
      <c r="AB774" s="4"/>
      <c r="AC774" s="3"/>
      <c r="AD774" s="4"/>
      <c r="AE774" s="3"/>
      <c r="AF774" s="4"/>
      <c r="AG774" s="3"/>
      <c r="AH774" s="4"/>
      <c r="AI774" s="3"/>
      <c r="AJ774" s="4"/>
    </row>
    <row r="775">
      <c r="A775" s="3"/>
      <c r="B775" s="4"/>
      <c r="C775" s="3"/>
      <c r="D775" s="4"/>
      <c r="E775" s="3"/>
      <c r="F775" s="4"/>
      <c r="G775" s="3"/>
      <c r="H775" s="4"/>
      <c r="I775" s="3"/>
      <c r="J775" s="4"/>
      <c r="K775" s="3"/>
      <c r="L775" s="4"/>
      <c r="M775" s="3"/>
      <c r="N775" s="4"/>
      <c r="O775" s="3"/>
      <c r="P775" s="4"/>
      <c r="Q775" s="3"/>
      <c r="R775" s="4"/>
      <c r="S775" s="3"/>
      <c r="T775" s="4"/>
      <c r="U775" s="3"/>
      <c r="V775" s="4"/>
      <c r="W775" s="3"/>
      <c r="X775" s="4"/>
      <c r="Y775" s="3"/>
      <c r="Z775" s="4"/>
      <c r="AA775" s="3"/>
      <c r="AB775" s="4"/>
      <c r="AC775" s="3"/>
      <c r="AD775" s="4"/>
      <c r="AE775" s="3"/>
      <c r="AF775" s="4"/>
      <c r="AG775" s="3"/>
      <c r="AH775" s="4"/>
      <c r="AI775" s="3"/>
      <c r="AJ775" s="4"/>
    </row>
    <row r="776">
      <c r="A776" s="3"/>
      <c r="B776" s="4"/>
      <c r="C776" s="3"/>
      <c r="D776" s="4"/>
      <c r="E776" s="3"/>
      <c r="F776" s="4"/>
      <c r="G776" s="3"/>
      <c r="H776" s="4"/>
      <c r="I776" s="3"/>
      <c r="J776" s="4"/>
      <c r="K776" s="3"/>
      <c r="L776" s="4"/>
      <c r="M776" s="3"/>
      <c r="N776" s="4"/>
      <c r="O776" s="3"/>
      <c r="P776" s="4"/>
      <c r="Q776" s="3"/>
      <c r="R776" s="4"/>
      <c r="S776" s="3"/>
      <c r="T776" s="4"/>
      <c r="U776" s="3"/>
      <c r="V776" s="4"/>
      <c r="W776" s="3"/>
      <c r="X776" s="4"/>
      <c r="Y776" s="3"/>
      <c r="Z776" s="4"/>
      <c r="AA776" s="3"/>
      <c r="AB776" s="4"/>
      <c r="AC776" s="3"/>
      <c r="AD776" s="4"/>
      <c r="AE776" s="3"/>
      <c r="AF776" s="4"/>
      <c r="AG776" s="3"/>
      <c r="AH776" s="4"/>
      <c r="AI776" s="3"/>
      <c r="AJ776" s="4"/>
    </row>
    <row r="777">
      <c r="A777" s="3"/>
      <c r="B777" s="4"/>
      <c r="C777" s="3"/>
      <c r="D777" s="4"/>
      <c r="E777" s="3"/>
      <c r="F777" s="4"/>
      <c r="G777" s="3"/>
      <c r="H777" s="4"/>
      <c r="I777" s="3"/>
      <c r="J777" s="4"/>
      <c r="K777" s="3"/>
      <c r="L777" s="4"/>
      <c r="M777" s="3"/>
      <c r="N777" s="4"/>
      <c r="O777" s="3"/>
      <c r="P777" s="4"/>
      <c r="Q777" s="3"/>
      <c r="R777" s="4"/>
      <c r="S777" s="3"/>
      <c r="T777" s="4"/>
      <c r="U777" s="3"/>
      <c r="V777" s="4"/>
      <c r="W777" s="3"/>
      <c r="X777" s="4"/>
      <c r="Y777" s="3"/>
      <c r="Z777" s="4"/>
      <c r="AA777" s="3"/>
      <c r="AB777" s="4"/>
      <c r="AC777" s="3"/>
      <c r="AD777" s="4"/>
      <c r="AE777" s="3"/>
      <c r="AF777" s="4"/>
      <c r="AG777" s="3"/>
      <c r="AH777" s="4"/>
      <c r="AI777" s="3"/>
      <c r="AJ777" s="4"/>
    </row>
    <row r="778">
      <c r="A778" s="3"/>
      <c r="B778" s="4"/>
      <c r="C778" s="3"/>
      <c r="D778" s="4"/>
      <c r="E778" s="3"/>
      <c r="F778" s="4"/>
      <c r="G778" s="3"/>
      <c r="H778" s="4"/>
      <c r="I778" s="3"/>
      <c r="J778" s="4"/>
      <c r="K778" s="3"/>
      <c r="L778" s="4"/>
      <c r="M778" s="3"/>
      <c r="N778" s="4"/>
      <c r="O778" s="3"/>
      <c r="P778" s="4"/>
      <c r="Q778" s="3"/>
      <c r="R778" s="4"/>
      <c r="S778" s="3"/>
      <c r="T778" s="4"/>
      <c r="U778" s="3"/>
      <c r="V778" s="4"/>
      <c r="W778" s="3"/>
      <c r="X778" s="4"/>
      <c r="Y778" s="3"/>
      <c r="Z778" s="4"/>
      <c r="AA778" s="3"/>
      <c r="AB778" s="4"/>
      <c r="AC778" s="3"/>
      <c r="AD778" s="4"/>
      <c r="AE778" s="3"/>
      <c r="AF778" s="4"/>
      <c r="AG778" s="3"/>
      <c r="AH778" s="4"/>
      <c r="AI778" s="3"/>
      <c r="AJ778" s="4"/>
    </row>
    <row r="779">
      <c r="A779" s="3"/>
      <c r="B779" s="4"/>
      <c r="C779" s="3"/>
      <c r="D779" s="4"/>
      <c r="E779" s="3"/>
      <c r="F779" s="4"/>
      <c r="G779" s="3"/>
      <c r="H779" s="4"/>
      <c r="I779" s="3"/>
      <c r="J779" s="4"/>
      <c r="K779" s="3"/>
      <c r="L779" s="4"/>
      <c r="M779" s="3"/>
      <c r="N779" s="4"/>
      <c r="O779" s="3"/>
      <c r="P779" s="4"/>
      <c r="Q779" s="3"/>
      <c r="R779" s="4"/>
      <c r="S779" s="3"/>
      <c r="T779" s="4"/>
      <c r="U779" s="3"/>
      <c r="V779" s="4"/>
      <c r="W779" s="3"/>
      <c r="X779" s="4"/>
      <c r="Y779" s="3"/>
      <c r="Z779" s="4"/>
      <c r="AA779" s="3"/>
      <c r="AB779" s="4"/>
      <c r="AC779" s="3"/>
      <c r="AD779" s="4"/>
      <c r="AE779" s="3"/>
      <c r="AF779" s="4"/>
      <c r="AG779" s="3"/>
      <c r="AH779" s="4"/>
      <c r="AI779" s="3"/>
      <c r="AJ779" s="4"/>
    </row>
    <row r="780">
      <c r="A780" s="3"/>
      <c r="B780" s="4"/>
      <c r="C780" s="3"/>
      <c r="D780" s="4"/>
      <c r="E780" s="3"/>
      <c r="F780" s="4"/>
      <c r="G780" s="3"/>
      <c r="H780" s="4"/>
      <c r="I780" s="3"/>
      <c r="J780" s="4"/>
      <c r="K780" s="3"/>
      <c r="L780" s="4"/>
      <c r="M780" s="3"/>
      <c r="N780" s="4"/>
      <c r="O780" s="3"/>
      <c r="P780" s="4"/>
      <c r="Q780" s="3"/>
      <c r="R780" s="4"/>
      <c r="S780" s="3"/>
      <c r="T780" s="4"/>
      <c r="U780" s="3"/>
      <c r="V780" s="4"/>
      <c r="W780" s="3"/>
      <c r="X780" s="4"/>
      <c r="Y780" s="3"/>
      <c r="Z780" s="4"/>
      <c r="AA780" s="3"/>
      <c r="AB780" s="4"/>
      <c r="AC780" s="3"/>
      <c r="AD780" s="4"/>
      <c r="AE780" s="3"/>
      <c r="AF780" s="4"/>
      <c r="AG780" s="3"/>
      <c r="AH780" s="4"/>
      <c r="AI780" s="3"/>
      <c r="AJ780" s="4"/>
    </row>
    <row r="781">
      <c r="A781" s="3"/>
      <c r="B781" s="4"/>
      <c r="C781" s="3"/>
      <c r="D781" s="4"/>
      <c r="E781" s="3"/>
      <c r="F781" s="4"/>
      <c r="G781" s="3"/>
      <c r="H781" s="4"/>
      <c r="I781" s="3"/>
      <c r="J781" s="4"/>
      <c r="K781" s="3"/>
      <c r="L781" s="4"/>
      <c r="M781" s="3"/>
      <c r="N781" s="4"/>
      <c r="O781" s="3"/>
      <c r="P781" s="4"/>
      <c r="Q781" s="3"/>
      <c r="R781" s="4"/>
      <c r="S781" s="3"/>
      <c r="T781" s="4"/>
      <c r="U781" s="3"/>
      <c r="V781" s="4"/>
      <c r="W781" s="3"/>
      <c r="X781" s="4"/>
      <c r="Y781" s="3"/>
      <c r="Z781" s="4"/>
      <c r="AA781" s="3"/>
      <c r="AB781" s="4"/>
      <c r="AC781" s="3"/>
      <c r="AD781" s="4"/>
      <c r="AE781" s="3"/>
      <c r="AF781" s="4"/>
      <c r="AG781" s="3"/>
      <c r="AH781" s="4"/>
      <c r="AI781" s="3"/>
      <c r="AJ781" s="4"/>
    </row>
    <row r="782">
      <c r="A782" s="3"/>
      <c r="B782" s="4"/>
      <c r="C782" s="3"/>
      <c r="D782" s="4"/>
      <c r="E782" s="3"/>
      <c r="F782" s="4"/>
      <c r="G782" s="3"/>
      <c r="H782" s="4"/>
      <c r="I782" s="3"/>
      <c r="J782" s="4"/>
      <c r="K782" s="3"/>
      <c r="L782" s="4"/>
      <c r="M782" s="3"/>
      <c r="N782" s="4"/>
      <c r="O782" s="3"/>
      <c r="P782" s="4"/>
      <c r="Q782" s="3"/>
      <c r="R782" s="4"/>
      <c r="S782" s="3"/>
      <c r="T782" s="4"/>
      <c r="U782" s="3"/>
      <c r="V782" s="4"/>
      <c r="W782" s="3"/>
      <c r="X782" s="4"/>
      <c r="Y782" s="3"/>
      <c r="Z782" s="4"/>
      <c r="AA782" s="3"/>
      <c r="AB782" s="4"/>
      <c r="AC782" s="3"/>
      <c r="AD782" s="4"/>
      <c r="AE782" s="3"/>
      <c r="AF782" s="4"/>
      <c r="AG782" s="3"/>
      <c r="AH782" s="4"/>
      <c r="AI782" s="3"/>
      <c r="AJ782" s="4"/>
    </row>
    <row r="783">
      <c r="A783" s="3"/>
      <c r="B783" s="4"/>
      <c r="C783" s="3"/>
      <c r="D783" s="4"/>
      <c r="E783" s="3"/>
      <c r="F783" s="4"/>
      <c r="G783" s="3"/>
      <c r="H783" s="4"/>
      <c r="I783" s="3"/>
      <c r="J783" s="4"/>
      <c r="K783" s="3"/>
      <c r="L783" s="4"/>
      <c r="M783" s="3"/>
      <c r="N783" s="4"/>
      <c r="O783" s="3"/>
      <c r="P783" s="4"/>
      <c r="Q783" s="3"/>
      <c r="R783" s="4"/>
      <c r="S783" s="3"/>
      <c r="T783" s="4"/>
      <c r="U783" s="3"/>
      <c r="V783" s="4"/>
      <c r="W783" s="3"/>
      <c r="X783" s="4"/>
      <c r="Y783" s="3"/>
      <c r="Z783" s="4"/>
      <c r="AA783" s="3"/>
      <c r="AB783" s="4"/>
      <c r="AC783" s="3"/>
      <c r="AD783" s="4"/>
      <c r="AE783" s="3"/>
      <c r="AF783" s="4"/>
      <c r="AG783" s="3"/>
      <c r="AH783" s="4"/>
      <c r="AI783" s="3"/>
      <c r="AJ783" s="4"/>
    </row>
    <row r="784">
      <c r="A784" s="3"/>
      <c r="B784" s="4"/>
      <c r="C784" s="3"/>
      <c r="D784" s="4"/>
      <c r="E784" s="3"/>
      <c r="F784" s="4"/>
      <c r="G784" s="3"/>
      <c r="H784" s="4"/>
      <c r="I784" s="3"/>
      <c r="J784" s="4"/>
      <c r="K784" s="3"/>
      <c r="L784" s="4"/>
      <c r="M784" s="3"/>
      <c r="N784" s="4"/>
      <c r="O784" s="3"/>
      <c r="P784" s="4"/>
      <c r="Q784" s="3"/>
      <c r="R784" s="4"/>
      <c r="S784" s="3"/>
      <c r="T784" s="4"/>
      <c r="U784" s="3"/>
      <c r="V784" s="4"/>
      <c r="W784" s="3"/>
      <c r="X784" s="4"/>
      <c r="Y784" s="3"/>
      <c r="Z784" s="4"/>
      <c r="AA784" s="3"/>
      <c r="AB784" s="4"/>
      <c r="AC784" s="3"/>
      <c r="AD784" s="4"/>
      <c r="AE784" s="3"/>
      <c r="AF784" s="4"/>
      <c r="AG784" s="3"/>
      <c r="AH784" s="4"/>
      <c r="AI784" s="3"/>
      <c r="AJ784" s="4"/>
    </row>
    <row r="785">
      <c r="A785" s="3"/>
      <c r="B785" s="4"/>
      <c r="C785" s="3"/>
      <c r="D785" s="4"/>
      <c r="E785" s="3"/>
      <c r="F785" s="4"/>
      <c r="G785" s="3"/>
      <c r="H785" s="4"/>
      <c r="I785" s="3"/>
      <c r="J785" s="4"/>
      <c r="K785" s="3"/>
      <c r="L785" s="4"/>
      <c r="M785" s="3"/>
      <c r="N785" s="4"/>
      <c r="O785" s="3"/>
      <c r="P785" s="4"/>
      <c r="Q785" s="3"/>
      <c r="R785" s="4"/>
      <c r="S785" s="3"/>
      <c r="T785" s="4"/>
      <c r="U785" s="3"/>
      <c r="V785" s="4"/>
      <c r="W785" s="3"/>
      <c r="X785" s="4"/>
      <c r="Y785" s="3"/>
      <c r="Z785" s="4"/>
      <c r="AA785" s="3"/>
      <c r="AB785" s="4"/>
      <c r="AC785" s="3"/>
      <c r="AD785" s="4"/>
      <c r="AE785" s="3"/>
      <c r="AF785" s="4"/>
      <c r="AG785" s="3"/>
      <c r="AH785" s="4"/>
      <c r="AI785" s="3"/>
      <c r="AJ785" s="4"/>
    </row>
    <row r="786">
      <c r="A786" s="3"/>
      <c r="B786" s="4"/>
      <c r="C786" s="3"/>
      <c r="D786" s="4"/>
      <c r="E786" s="3"/>
      <c r="F786" s="4"/>
      <c r="G786" s="3"/>
      <c r="H786" s="4"/>
      <c r="I786" s="3"/>
      <c r="J786" s="4"/>
      <c r="K786" s="3"/>
      <c r="L786" s="4"/>
      <c r="M786" s="3"/>
      <c r="N786" s="4"/>
      <c r="O786" s="3"/>
      <c r="P786" s="4"/>
      <c r="Q786" s="3"/>
      <c r="R786" s="4"/>
      <c r="S786" s="3"/>
      <c r="T786" s="4"/>
      <c r="U786" s="3"/>
      <c r="V786" s="4"/>
      <c r="W786" s="3"/>
      <c r="X786" s="4"/>
      <c r="Y786" s="3"/>
      <c r="Z786" s="4"/>
      <c r="AA786" s="3"/>
      <c r="AB786" s="4"/>
      <c r="AC786" s="3"/>
      <c r="AD786" s="4"/>
      <c r="AE786" s="3"/>
      <c r="AF786" s="4"/>
      <c r="AG786" s="3"/>
      <c r="AH786" s="4"/>
      <c r="AI786" s="3"/>
      <c r="AJ786" s="4"/>
    </row>
    <row r="787">
      <c r="A787" s="3"/>
      <c r="B787" s="4"/>
      <c r="C787" s="3"/>
      <c r="D787" s="4"/>
      <c r="E787" s="3"/>
      <c r="F787" s="4"/>
      <c r="G787" s="3"/>
      <c r="H787" s="4"/>
      <c r="I787" s="3"/>
      <c r="J787" s="4"/>
      <c r="K787" s="3"/>
      <c r="L787" s="4"/>
      <c r="M787" s="3"/>
      <c r="N787" s="4"/>
      <c r="O787" s="3"/>
      <c r="P787" s="4"/>
      <c r="Q787" s="3"/>
      <c r="R787" s="4"/>
      <c r="S787" s="3"/>
      <c r="T787" s="4"/>
      <c r="U787" s="3"/>
      <c r="V787" s="4"/>
      <c r="W787" s="3"/>
      <c r="X787" s="4"/>
      <c r="Y787" s="3"/>
      <c r="Z787" s="4"/>
      <c r="AA787" s="3"/>
      <c r="AB787" s="4"/>
      <c r="AC787" s="3"/>
      <c r="AD787" s="4"/>
      <c r="AE787" s="3"/>
      <c r="AF787" s="4"/>
      <c r="AG787" s="3"/>
      <c r="AH787" s="4"/>
      <c r="AI787" s="3"/>
      <c r="AJ787" s="4"/>
    </row>
    <row r="788">
      <c r="A788" s="3"/>
      <c r="B788" s="4"/>
      <c r="C788" s="3"/>
      <c r="D788" s="4"/>
      <c r="E788" s="3"/>
      <c r="F788" s="4"/>
      <c r="G788" s="3"/>
      <c r="H788" s="4"/>
      <c r="I788" s="3"/>
      <c r="J788" s="4"/>
      <c r="K788" s="3"/>
      <c r="L788" s="4"/>
      <c r="M788" s="3"/>
      <c r="N788" s="4"/>
      <c r="O788" s="3"/>
      <c r="P788" s="4"/>
      <c r="Q788" s="3"/>
      <c r="R788" s="4"/>
      <c r="S788" s="3"/>
      <c r="T788" s="4"/>
      <c r="U788" s="3"/>
      <c r="V788" s="4"/>
      <c r="W788" s="3"/>
      <c r="X788" s="4"/>
      <c r="Y788" s="3"/>
      <c r="Z788" s="4"/>
      <c r="AA788" s="3"/>
      <c r="AB788" s="4"/>
      <c r="AC788" s="3"/>
      <c r="AD788" s="4"/>
      <c r="AE788" s="3"/>
      <c r="AF788" s="4"/>
      <c r="AG788" s="3"/>
      <c r="AH788" s="4"/>
      <c r="AI788" s="3"/>
      <c r="AJ788" s="4"/>
    </row>
    <row r="789">
      <c r="A789" s="3"/>
      <c r="B789" s="4"/>
      <c r="C789" s="3"/>
      <c r="D789" s="4"/>
      <c r="E789" s="3"/>
      <c r="F789" s="4"/>
      <c r="G789" s="3"/>
      <c r="H789" s="4"/>
      <c r="I789" s="3"/>
      <c r="J789" s="4"/>
      <c r="K789" s="3"/>
      <c r="L789" s="4"/>
      <c r="M789" s="3"/>
      <c r="N789" s="4"/>
      <c r="O789" s="3"/>
      <c r="P789" s="4"/>
      <c r="Q789" s="3"/>
      <c r="R789" s="4"/>
      <c r="S789" s="3"/>
      <c r="T789" s="4"/>
      <c r="U789" s="3"/>
      <c r="V789" s="4"/>
      <c r="W789" s="3"/>
      <c r="X789" s="4"/>
      <c r="Y789" s="3"/>
      <c r="Z789" s="4"/>
      <c r="AA789" s="3"/>
      <c r="AB789" s="4"/>
      <c r="AC789" s="3"/>
      <c r="AD789" s="4"/>
      <c r="AE789" s="3"/>
      <c r="AF789" s="4"/>
      <c r="AG789" s="3"/>
      <c r="AH789" s="4"/>
      <c r="AI789" s="3"/>
      <c r="AJ789" s="4"/>
    </row>
    <row r="790">
      <c r="A790" s="3"/>
      <c r="B790" s="4"/>
      <c r="C790" s="3"/>
      <c r="D790" s="4"/>
      <c r="E790" s="3"/>
      <c r="F790" s="4"/>
      <c r="G790" s="3"/>
      <c r="H790" s="4"/>
      <c r="I790" s="3"/>
      <c r="J790" s="4"/>
      <c r="K790" s="3"/>
      <c r="L790" s="4"/>
      <c r="M790" s="3"/>
      <c r="N790" s="4"/>
      <c r="O790" s="3"/>
      <c r="P790" s="4"/>
      <c r="Q790" s="3"/>
      <c r="R790" s="4"/>
      <c r="S790" s="3"/>
      <c r="T790" s="4"/>
      <c r="U790" s="3"/>
      <c r="V790" s="4"/>
      <c r="W790" s="3"/>
      <c r="X790" s="4"/>
      <c r="Y790" s="3"/>
      <c r="Z790" s="4"/>
      <c r="AA790" s="3"/>
      <c r="AB790" s="4"/>
      <c r="AC790" s="3"/>
      <c r="AD790" s="4"/>
      <c r="AE790" s="3"/>
      <c r="AF790" s="4"/>
      <c r="AG790" s="3"/>
      <c r="AH790" s="4"/>
      <c r="AI790" s="3"/>
      <c r="AJ790" s="4"/>
    </row>
    <row r="791">
      <c r="A791" s="3"/>
      <c r="B791" s="4"/>
      <c r="C791" s="3"/>
      <c r="D791" s="4"/>
      <c r="E791" s="3"/>
      <c r="F791" s="4"/>
      <c r="G791" s="3"/>
      <c r="H791" s="4"/>
      <c r="I791" s="3"/>
      <c r="J791" s="4"/>
      <c r="K791" s="3"/>
      <c r="L791" s="4"/>
      <c r="M791" s="3"/>
      <c r="N791" s="4"/>
      <c r="O791" s="3"/>
      <c r="P791" s="4"/>
      <c r="Q791" s="3"/>
      <c r="R791" s="4"/>
      <c r="S791" s="3"/>
      <c r="T791" s="4"/>
      <c r="U791" s="3"/>
      <c r="V791" s="4"/>
      <c r="W791" s="3"/>
      <c r="X791" s="4"/>
      <c r="Y791" s="3"/>
      <c r="Z791" s="4"/>
      <c r="AA791" s="3"/>
      <c r="AB791" s="4"/>
      <c r="AC791" s="3"/>
      <c r="AD791" s="4"/>
      <c r="AE791" s="3"/>
      <c r="AF791" s="4"/>
      <c r="AG791" s="3"/>
      <c r="AH791" s="4"/>
      <c r="AI791" s="3"/>
      <c r="AJ791" s="4"/>
    </row>
    <row r="792">
      <c r="A792" s="3"/>
      <c r="B792" s="4"/>
      <c r="C792" s="3"/>
      <c r="D792" s="4"/>
      <c r="E792" s="3"/>
      <c r="F792" s="4"/>
      <c r="G792" s="3"/>
      <c r="H792" s="4"/>
      <c r="I792" s="3"/>
      <c r="J792" s="4"/>
      <c r="K792" s="3"/>
      <c r="L792" s="4"/>
      <c r="M792" s="3"/>
      <c r="N792" s="4"/>
      <c r="O792" s="3"/>
      <c r="P792" s="4"/>
      <c r="Q792" s="3"/>
      <c r="R792" s="4"/>
      <c r="S792" s="3"/>
      <c r="T792" s="4"/>
      <c r="U792" s="3"/>
      <c r="V792" s="4"/>
      <c r="W792" s="3"/>
      <c r="X792" s="4"/>
      <c r="Y792" s="3"/>
      <c r="Z792" s="4"/>
      <c r="AA792" s="3"/>
      <c r="AB792" s="4"/>
      <c r="AC792" s="3"/>
      <c r="AD792" s="4"/>
      <c r="AE792" s="3"/>
      <c r="AF792" s="4"/>
      <c r="AG792" s="3"/>
      <c r="AH792" s="4"/>
      <c r="AI792" s="3"/>
      <c r="AJ792" s="4"/>
    </row>
    <row r="793">
      <c r="A793" s="3"/>
      <c r="B793" s="4"/>
      <c r="C793" s="3"/>
      <c r="D793" s="4"/>
      <c r="E793" s="3"/>
      <c r="F793" s="4"/>
      <c r="G793" s="3"/>
      <c r="H793" s="4"/>
      <c r="I793" s="3"/>
      <c r="J793" s="4"/>
      <c r="K793" s="3"/>
      <c r="L793" s="4"/>
      <c r="M793" s="3"/>
      <c r="N793" s="4"/>
      <c r="O793" s="3"/>
      <c r="P793" s="4"/>
      <c r="Q793" s="3"/>
      <c r="R793" s="4"/>
      <c r="S793" s="3"/>
      <c r="T793" s="4"/>
      <c r="U793" s="3"/>
      <c r="V793" s="4"/>
      <c r="W793" s="3"/>
      <c r="X793" s="4"/>
      <c r="Y793" s="3"/>
      <c r="Z793" s="4"/>
      <c r="AA793" s="3"/>
      <c r="AB793" s="4"/>
      <c r="AC793" s="3"/>
      <c r="AD793" s="4"/>
      <c r="AE793" s="3"/>
      <c r="AF793" s="4"/>
      <c r="AG793" s="3"/>
      <c r="AH793" s="4"/>
      <c r="AI793" s="3"/>
      <c r="AJ793" s="4"/>
    </row>
    <row r="794">
      <c r="A794" s="3"/>
      <c r="B794" s="4"/>
      <c r="C794" s="3"/>
      <c r="D794" s="4"/>
      <c r="E794" s="3"/>
      <c r="F794" s="4"/>
      <c r="G794" s="3"/>
      <c r="H794" s="4"/>
      <c r="I794" s="3"/>
      <c r="J794" s="4"/>
      <c r="K794" s="3"/>
      <c r="L794" s="4"/>
      <c r="M794" s="3"/>
      <c r="N794" s="4"/>
      <c r="O794" s="3"/>
      <c r="P794" s="4"/>
      <c r="Q794" s="3"/>
      <c r="R794" s="4"/>
      <c r="S794" s="3"/>
      <c r="T794" s="4"/>
      <c r="U794" s="3"/>
      <c r="V794" s="4"/>
      <c r="W794" s="3"/>
      <c r="X794" s="4"/>
      <c r="Y794" s="3"/>
      <c r="Z794" s="4"/>
      <c r="AA794" s="3"/>
      <c r="AB794" s="4"/>
      <c r="AC794" s="3"/>
      <c r="AD794" s="4"/>
      <c r="AE794" s="3"/>
      <c r="AF794" s="4"/>
      <c r="AG794" s="3"/>
      <c r="AH794" s="4"/>
      <c r="AI794" s="3"/>
      <c r="AJ794" s="4"/>
    </row>
    <row r="795">
      <c r="A795" s="3"/>
      <c r="B795" s="4"/>
      <c r="C795" s="3"/>
      <c r="D795" s="4"/>
      <c r="E795" s="3"/>
      <c r="F795" s="4"/>
      <c r="G795" s="3"/>
      <c r="H795" s="4"/>
      <c r="I795" s="3"/>
      <c r="J795" s="4"/>
      <c r="K795" s="3"/>
      <c r="L795" s="4"/>
      <c r="M795" s="3"/>
      <c r="N795" s="4"/>
      <c r="O795" s="3"/>
      <c r="P795" s="4"/>
      <c r="Q795" s="3"/>
      <c r="R795" s="4"/>
      <c r="S795" s="3"/>
      <c r="T795" s="4"/>
      <c r="U795" s="3"/>
      <c r="V795" s="4"/>
      <c r="W795" s="3"/>
      <c r="X795" s="4"/>
      <c r="Y795" s="3"/>
      <c r="Z795" s="4"/>
      <c r="AA795" s="3"/>
      <c r="AB795" s="4"/>
      <c r="AC795" s="3"/>
      <c r="AD795" s="4"/>
      <c r="AE795" s="3"/>
      <c r="AF795" s="4"/>
      <c r="AG795" s="3"/>
      <c r="AH795" s="4"/>
      <c r="AI795" s="3"/>
      <c r="AJ795" s="4"/>
    </row>
    <row r="796">
      <c r="A796" s="3"/>
      <c r="B796" s="4"/>
      <c r="C796" s="3"/>
      <c r="D796" s="4"/>
      <c r="E796" s="3"/>
      <c r="F796" s="4"/>
      <c r="G796" s="3"/>
      <c r="H796" s="4"/>
      <c r="I796" s="3"/>
      <c r="J796" s="4"/>
      <c r="K796" s="3"/>
      <c r="L796" s="4"/>
      <c r="M796" s="3"/>
      <c r="N796" s="4"/>
      <c r="O796" s="3"/>
      <c r="P796" s="4"/>
      <c r="Q796" s="3"/>
      <c r="R796" s="4"/>
      <c r="S796" s="3"/>
      <c r="T796" s="4"/>
      <c r="U796" s="3"/>
      <c r="V796" s="4"/>
      <c r="W796" s="3"/>
      <c r="X796" s="4"/>
      <c r="Y796" s="3"/>
      <c r="Z796" s="4"/>
      <c r="AA796" s="3"/>
      <c r="AB796" s="4"/>
      <c r="AC796" s="3"/>
      <c r="AD796" s="4"/>
      <c r="AE796" s="3"/>
      <c r="AF796" s="4"/>
      <c r="AG796" s="3"/>
      <c r="AH796" s="4"/>
      <c r="AI796" s="3"/>
      <c r="AJ796" s="4"/>
    </row>
    <row r="797">
      <c r="A797" s="3"/>
      <c r="B797" s="4"/>
      <c r="C797" s="3"/>
      <c r="D797" s="4"/>
      <c r="E797" s="3"/>
      <c r="F797" s="4"/>
      <c r="G797" s="3"/>
      <c r="H797" s="4"/>
      <c r="I797" s="3"/>
      <c r="J797" s="4"/>
      <c r="K797" s="3"/>
      <c r="L797" s="4"/>
      <c r="M797" s="3"/>
      <c r="N797" s="4"/>
      <c r="O797" s="3"/>
      <c r="P797" s="4"/>
      <c r="Q797" s="3"/>
      <c r="R797" s="4"/>
      <c r="S797" s="3"/>
      <c r="T797" s="4"/>
      <c r="U797" s="3"/>
      <c r="V797" s="4"/>
      <c r="W797" s="3"/>
      <c r="X797" s="4"/>
      <c r="Y797" s="3"/>
      <c r="Z797" s="4"/>
      <c r="AA797" s="3"/>
      <c r="AB797" s="4"/>
      <c r="AC797" s="3"/>
      <c r="AD797" s="4"/>
      <c r="AE797" s="3"/>
      <c r="AF797" s="4"/>
      <c r="AG797" s="3"/>
      <c r="AH797" s="4"/>
      <c r="AI797" s="3"/>
      <c r="AJ797" s="4"/>
    </row>
    <row r="798">
      <c r="A798" s="3"/>
      <c r="B798" s="4"/>
      <c r="C798" s="3"/>
      <c r="D798" s="4"/>
      <c r="E798" s="3"/>
      <c r="F798" s="4"/>
      <c r="G798" s="3"/>
      <c r="H798" s="4"/>
      <c r="I798" s="3"/>
      <c r="J798" s="4"/>
      <c r="K798" s="3"/>
      <c r="L798" s="4"/>
      <c r="M798" s="3"/>
      <c r="N798" s="4"/>
      <c r="O798" s="3"/>
      <c r="P798" s="4"/>
      <c r="Q798" s="3"/>
      <c r="R798" s="4"/>
      <c r="S798" s="3"/>
      <c r="T798" s="4"/>
      <c r="U798" s="3"/>
      <c r="V798" s="4"/>
      <c r="W798" s="3"/>
      <c r="X798" s="4"/>
      <c r="Y798" s="3"/>
      <c r="Z798" s="4"/>
      <c r="AA798" s="3"/>
      <c r="AB798" s="4"/>
      <c r="AC798" s="3"/>
      <c r="AD798" s="4"/>
      <c r="AE798" s="3"/>
      <c r="AF798" s="4"/>
      <c r="AG798" s="3"/>
      <c r="AH798" s="4"/>
      <c r="AI798" s="3"/>
      <c r="AJ798" s="4"/>
    </row>
    <row r="799">
      <c r="A799" s="3"/>
      <c r="B799" s="4"/>
      <c r="C799" s="3"/>
      <c r="D799" s="4"/>
      <c r="E799" s="3"/>
      <c r="F799" s="4"/>
      <c r="G799" s="3"/>
      <c r="H799" s="4"/>
      <c r="I799" s="3"/>
      <c r="J799" s="4"/>
      <c r="K799" s="3"/>
      <c r="L799" s="4"/>
      <c r="M799" s="3"/>
      <c r="N799" s="4"/>
      <c r="O799" s="3"/>
      <c r="P799" s="4"/>
      <c r="Q799" s="3"/>
      <c r="R799" s="4"/>
      <c r="S799" s="3"/>
      <c r="T799" s="4"/>
      <c r="U799" s="3"/>
      <c r="V799" s="4"/>
      <c r="W799" s="3"/>
      <c r="X799" s="4"/>
      <c r="Y799" s="3"/>
      <c r="Z799" s="4"/>
      <c r="AA799" s="3"/>
      <c r="AB799" s="4"/>
      <c r="AC799" s="3"/>
      <c r="AD799" s="4"/>
      <c r="AE799" s="3"/>
      <c r="AF799" s="4"/>
      <c r="AG799" s="3"/>
      <c r="AH799" s="4"/>
      <c r="AI799" s="3"/>
      <c r="AJ799" s="4"/>
    </row>
    <row r="800">
      <c r="A800" s="3"/>
      <c r="B800" s="4"/>
      <c r="C800" s="3"/>
      <c r="D800" s="4"/>
      <c r="E800" s="3"/>
      <c r="F800" s="4"/>
      <c r="G800" s="3"/>
      <c r="H800" s="4"/>
      <c r="I800" s="3"/>
      <c r="J800" s="4"/>
      <c r="K800" s="3"/>
      <c r="L800" s="4"/>
      <c r="M800" s="3"/>
      <c r="N800" s="4"/>
      <c r="O800" s="3"/>
      <c r="P800" s="4"/>
      <c r="Q800" s="3"/>
      <c r="R800" s="4"/>
      <c r="S800" s="3"/>
      <c r="T800" s="4"/>
      <c r="U800" s="3"/>
      <c r="V800" s="4"/>
      <c r="W800" s="3"/>
      <c r="X800" s="4"/>
      <c r="Y800" s="3"/>
      <c r="Z800" s="4"/>
      <c r="AA800" s="3"/>
      <c r="AB800" s="4"/>
      <c r="AC800" s="3"/>
      <c r="AD800" s="4"/>
      <c r="AE800" s="3"/>
      <c r="AF800" s="4"/>
      <c r="AG800" s="3"/>
      <c r="AH800" s="4"/>
      <c r="AI800" s="3"/>
      <c r="AJ800" s="4"/>
    </row>
    <row r="801">
      <c r="A801" s="3"/>
      <c r="B801" s="4"/>
      <c r="C801" s="3"/>
      <c r="D801" s="4"/>
      <c r="E801" s="3"/>
      <c r="F801" s="4"/>
      <c r="G801" s="3"/>
      <c r="H801" s="4"/>
      <c r="I801" s="3"/>
      <c r="J801" s="4"/>
      <c r="K801" s="3"/>
      <c r="L801" s="4"/>
      <c r="M801" s="3"/>
      <c r="N801" s="4"/>
      <c r="O801" s="3"/>
      <c r="P801" s="4"/>
      <c r="Q801" s="3"/>
      <c r="R801" s="4"/>
      <c r="S801" s="3"/>
      <c r="T801" s="4"/>
      <c r="U801" s="3"/>
      <c r="V801" s="4"/>
      <c r="W801" s="3"/>
      <c r="X801" s="4"/>
      <c r="Y801" s="3"/>
      <c r="Z801" s="4"/>
      <c r="AA801" s="3"/>
      <c r="AB801" s="4"/>
      <c r="AC801" s="3"/>
      <c r="AD801" s="4"/>
      <c r="AE801" s="3"/>
      <c r="AF801" s="4"/>
      <c r="AG801" s="3"/>
      <c r="AH801" s="4"/>
      <c r="AI801" s="3"/>
      <c r="AJ801" s="4"/>
    </row>
    <row r="802">
      <c r="A802" s="3"/>
      <c r="B802" s="4"/>
      <c r="C802" s="3"/>
      <c r="D802" s="4"/>
      <c r="E802" s="3"/>
      <c r="F802" s="4"/>
      <c r="G802" s="3"/>
      <c r="H802" s="4"/>
      <c r="I802" s="3"/>
      <c r="J802" s="4"/>
      <c r="K802" s="3"/>
      <c r="L802" s="4"/>
      <c r="M802" s="3"/>
      <c r="N802" s="4"/>
      <c r="O802" s="3"/>
      <c r="P802" s="4"/>
      <c r="Q802" s="3"/>
      <c r="R802" s="4"/>
      <c r="S802" s="3"/>
      <c r="T802" s="4"/>
      <c r="U802" s="3"/>
      <c r="V802" s="4"/>
      <c r="W802" s="3"/>
      <c r="X802" s="4"/>
      <c r="Y802" s="3"/>
      <c r="Z802" s="4"/>
      <c r="AA802" s="3"/>
      <c r="AB802" s="4"/>
      <c r="AC802" s="3"/>
      <c r="AD802" s="4"/>
      <c r="AE802" s="3"/>
      <c r="AF802" s="4"/>
      <c r="AG802" s="3"/>
      <c r="AH802" s="4"/>
      <c r="AI802" s="3"/>
      <c r="AJ802" s="4"/>
    </row>
    <row r="803">
      <c r="A803" s="3"/>
      <c r="B803" s="4"/>
      <c r="C803" s="3"/>
      <c r="D803" s="4"/>
      <c r="E803" s="3"/>
      <c r="F803" s="4"/>
      <c r="G803" s="3"/>
      <c r="H803" s="4"/>
      <c r="I803" s="3"/>
      <c r="J803" s="4"/>
      <c r="K803" s="3"/>
      <c r="L803" s="4"/>
      <c r="M803" s="3"/>
      <c r="N803" s="4"/>
      <c r="O803" s="3"/>
      <c r="P803" s="4"/>
      <c r="Q803" s="3"/>
      <c r="R803" s="4"/>
      <c r="S803" s="3"/>
      <c r="T803" s="4"/>
      <c r="U803" s="3"/>
      <c r="V803" s="4"/>
      <c r="W803" s="3"/>
      <c r="X803" s="4"/>
      <c r="Y803" s="3"/>
      <c r="Z803" s="4"/>
      <c r="AA803" s="3"/>
      <c r="AB803" s="4"/>
      <c r="AC803" s="3"/>
      <c r="AD803" s="4"/>
      <c r="AE803" s="3"/>
      <c r="AF803" s="4"/>
      <c r="AG803" s="3"/>
      <c r="AH803" s="4"/>
      <c r="AI803" s="3"/>
      <c r="AJ803" s="4"/>
    </row>
    <row r="804">
      <c r="A804" s="3"/>
      <c r="B804" s="4"/>
      <c r="C804" s="3"/>
      <c r="D804" s="4"/>
      <c r="E804" s="3"/>
      <c r="F804" s="4"/>
      <c r="G804" s="3"/>
      <c r="H804" s="4"/>
      <c r="I804" s="3"/>
      <c r="J804" s="4"/>
      <c r="K804" s="3"/>
      <c r="L804" s="4"/>
      <c r="M804" s="3"/>
      <c r="N804" s="4"/>
      <c r="O804" s="3"/>
      <c r="P804" s="4"/>
      <c r="Q804" s="3"/>
      <c r="R804" s="4"/>
      <c r="S804" s="3"/>
      <c r="T804" s="4"/>
      <c r="U804" s="3"/>
      <c r="V804" s="4"/>
      <c r="W804" s="3"/>
      <c r="X804" s="4"/>
      <c r="Y804" s="3"/>
      <c r="Z804" s="4"/>
      <c r="AA804" s="3"/>
      <c r="AB804" s="4"/>
      <c r="AC804" s="3"/>
      <c r="AD804" s="4"/>
      <c r="AE804" s="3"/>
      <c r="AF804" s="4"/>
      <c r="AG804" s="3"/>
      <c r="AH804" s="4"/>
      <c r="AI804" s="3"/>
      <c r="AJ804" s="4"/>
    </row>
    <row r="805">
      <c r="A805" s="3"/>
      <c r="B805" s="4"/>
      <c r="C805" s="3"/>
      <c r="D805" s="4"/>
      <c r="E805" s="3"/>
      <c r="F805" s="4"/>
      <c r="G805" s="3"/>
      <c r="H805" s="4"/>
      <c r="I805" s="3"/>
      <c r="J805" s="4"/>
      <c r="K805" s="3"/>
      <c r="L805" s="4"/>
      <c r="M805" s="3"/>
      <c r="N805" s="4"/>
      <c r="O805" s="3"/>
      <c r="P805" s="4"/>
      <c r="Q805" s="3"/>
      <c r="R805" s="4"/>
      <c r="S805" s="3"/>
      <c r="T805" s="4"/>
      <c r="U805" s="3"/>
      <c r="V805" s="4"/>
      <c r="W805" s="3"/>
      <c r="X805" s="4"/>
      <c r="Y805" s="3"/>
      <c r="Z805" s="4"/>
      <c r="AA805" s="3"/>
      <c r="AB805" s="4"/>
      <c r="AC805" s="3"/>
      <c r="AD805" s="4"/>
      <c r="AE805" s="3"/>
      <c r="AF805" s="4"/>
      <c r="AG805" s="3"/>
      <c r="AH805" s="4"/>
      <c r="AI805" s="3"/>
      <c r="AJ805" s="4"/>
    </row>
    <row r="806">
      <c r="A806" s="3"/>
      <c r="B806" s="4"/>
      <c r="C806" s="3"/>
      <c r="D806" s="4"/>
      <c r="E806" s="3"/>
      <c r="F806" s="4"/>
      <c r="G806" s="3"/>
      <c r="H806" s="4"/>
      <c r="I806" s="3"/>
      <c r="J806" s="4"/>
      <c r="K806" s="3"/>
      <c r="L806" s="4"/>
      <c r="M806" s="3"/>
      <c r="N806" s="4"/>
      <c r="O806" s="3"/>
      <c r="P806" s="4"/>
      <c r="Q806" s="3"/>
      <c r="R806" s="4"/>
      <c r="S806" s="3"/>
      <c r="T806" s="4"/>
      <c r="U806" s="3"/>
      <c r="V806" s="4"/>
      <c r="W806" s="3"/>
      <c r="X806" s="4"/>
      <c r="Y806" s="3"/>
      <c r="Z806" s="4"/>
      <c r="AA806" s="3"/>
      <c r="AB806" s="4"/>
      <c r="AC806" s="3"/>
      <c r="AD806" s="4"/>
      <c r="AE806" s="3"/>
      <c r="AF806" s="4"/>
      <c r="AG806" s="3"/>
      <c r="AH806" s="4"/>
      <c r="AI806" s="3"/>
      <c r="AJ806" s="4"/>
    </row>
    <row r="807">
      <c r="A807" s="3"/>
      <c r="B807" s="4"/>
      <c r="C807" s="3"/>
      <c r="D807" s="4"/>
      <c r="E807" s="3"/>
      <c r="F807" s="4"/>
      <c r="G807" s="3"/>
      <c r="H807" s="4"/>
      <c r="I807" s="3"/>
      <c r="J807" s="4"/>
      <c r="K807" s="3"/>
      <c r="L807" s="4"/>
      <c r="M807" s="3"/>
      <c r="N807" s="4"/>
      <c r="O807" s="3"/>
      <c r="P807" s="4"/>
      <c r="Q807" s="3"/>
      <c r="R807" s="4"/>
      <c r="S807" s="3"/>
      <c r="T807" s="4"/>
      <c r="U807" s="3"/>
      <c r="V807" s="4"/>
      <c r="W807" s="3"/>
      <c r="X807" s="4"/>
      <c r="Y807" s="3"/>
      <c r="Z807" s="4"/>
      <c r="AA807" s="3"/>
      <c r="AB807" s="4"/>
      <c r="AC807" s="3"/>
      <c r="AD807" s="4"/>
      <c r="AE807" s="3"/>
      <c r="AF807" s="4"/>
      <c r="AG807" s="3"/>
      <c r="AH807" s="4"/>
      <c r="AI807" s="3"/>
      <c r="AJ807" s="4"/>
    </row>
    <row r="808">
      <c r="A808" s="3"/>
      <c r="B808" s="4"/>
      <c r="C808" s="3"/>
      <c r="D808" s="4"/>
      <c r="E808" s="3"/>
      <c r="F808" s="4"/>
      <c r="G808" s="3"/>
      <c r="H808" s="4"/>
      <c r="I808" s="3"/>
      <c r="J808" s="4"/>
      <c r="K808" s="3"/>
      <c r="L808" s="4"/>
      <c r="M808" s="3"/>
      <c r="N808" s="4"/>
      <c r="O808" s="3"/>
      <c r="P808" s="4"/>
      <c r="Q808" s="3"/>
      <c r="R808" s="4"/>
      <c r="S808" s="3"/>
      <c r="T808" s="4"/>
      <c r="U808" s="3"/>
      <c r="V808" s="4"/>
      <c r="W808" s="3"/>
      <c r="X808" s="4"/>
      <c r="Y808" s="3"/>
      <c r="Z808" s="4"/>
      <c r="AA808" s="3"/>
      <c r="AB808" s="4"/>
      <c r="AC808" s="3"/>
      <c r="AD808" s="4"/>
      <c r="AE808" s="3"/>
      <c r="AF808" s="4"/>
      <c r="AG808" s="3"/>
      <c r="AH808" s="4"/>
      <c r="AI808" s="3"/>
      <c r="AJ808" s="4"/>
    </row>
    <row r="809">
      <c r="A809" s="3"/>
      <c r="B809" s="4"/>
      <c r="C809" s="3"/>
      <c r="D809" s="4"/>
      <c r="E809" s="3"/>
      <c r="F809" s="4"/>
      <c r="G809" s="3"/>
      <c r="H809" s="4"/>
      <c r="I809" s="3"/>
      <c r="J809" s="4"/>
      <c r="K809" s="3"/>
      <c r="L809" s="4"/>
      <c r="M809" s="3"/>
      <c r="N809" s="4"/>
      <c r="O809" s="3"/>
      <c r="P809" s="4"/>
      <c r="Q809" s="3"/>
      <c r="R809" s="4"/>
      <c r="S809" s="3"/>
      <c r="T809" s="4"/>
      <c r="U809" s="3"/>
      <c r="V809" s="4"/>
      <c r="W809" s="3"/>
      <c r="X809" s="4"/>
      <c r="Y809" s="3"/>
      <c r="Z809" s="4"/>
      <c r="AA809" s="3"/>
      <c r="AB809" s="4"/>
      <c r="AC809" s="3"/>
      <c r="AD809" s="4"/>
      <c r="AE809" s="3"/>
      <c r="AF809" s="4"/>
      <c r="AG809" s="3"/>
      <c r="AH809" s="4"/>
      <c r="AI809" s="3"/>
      <c r="AJ809" s="4"/>
    </row>
    <row r="810">
      <c r="A810" s="3"/>
      <c r="B810" s="4"/>
      <c r="C810" s="3"/>
      <c r="D810" s="4"/>
      <c r="E810" s="3"/>
      <c r="F810" s="4"/>
      <c r="G810" s="3"/>
      <c r="H810" s="4"/>
      <c r="I810" s="3"/>
      <c r="J810" s="4"/>
      <c r="K810" s="3"/>
      <c r="L810" s="4"/>
      <c r="M810" s="3"/>
      <c r="N810" s="4"/>
      <c r="O810" s="3"/>
      <c r="P810" s="4"/>
      <c r="Q810" s="3"/>
      <c r="R810" s="4"/>
      <c r="S810" s="3"/>
      <c r="T810" s="4"/>
      <c r="U810" s="3"/>
      <c r="V810" s="4"/>
      <c r="W810" s="3"/>
      <c r="X810" s="4"/>
      <c r="Y810" s="3"/>
      <c r="Z810" s="4"/>
      <c r="AA810" s="3"/>
      <c r="AB810" s="4"/>
      <c r="AC810" s="3"/>
      <c r="AD810" s="4"/>
      <c r="AE810" s="3"/>
      <c r="AF810" s="4"/>
      <c r="AG810" s="3"/>
      <c r="AH810" s="4"/>
      <c r="AI810" s="3"/>
      <c r="AJ810" s="4"/>
    </row>
    <row r="811">
      <c r="A811" s="3"/>
      <c r="B811" s="4"/>
      <c r="C811" s="3"/>
      <c r="D811" s="4"/>
      <c r="E811" s="3"/>
      <c r="F811" s="4"/>
      <c r="G811" s="3"/>
      <c r="H811" s="4"/>
      <c r="I811" s="3"/>
      <c r="J811" s="4"/>
      <c r="K811" s="3"/>
      <c r="L811" s="4"/>
      <c r="M811" s="3"/>
      <c r="N811" s="4"/>
      <c r="O811" s="3"/>
      <c r="P811" s="4"/>
      <c r="Q811" s="3"/>
      <c r="R811" s="4"/>
      <c r="S811" s="3"/>
      <c r="T811" s="4"/>
      <c r="U811" s="3"/>
      <c r="V811" s="4"/>
      <c r="W811" s="3"/>
      <c r="X811" s="4"/>
      <c r="Y811" s="3"/>
      <c r="Z811" s="4"/>
      <c r="AA811" s="3"/>
      <c r="AB811" s="4"/>
      <c r="AC811" s="3"/>
      <c r="AD811" s="4"/>
      <c r="AE811" s="3"/>
      <c r="AF811" s="4"/>
      <c r="AG811" s="3"/>
      <c r="AH811" s="4"/>
      <c r="AI811" s="3"/>
      <c r="AJ811" s="4"/>
    </row>
    <row r="812">
      <c r="A812" s="3"/>
      <c r="B812" s="4"/>
      <c r="C812" s="3"/>
      <c r="D812" s="4"/>
      <c r="E812" s="3"/>
      <c r="F812" s="4"/>
      <c r="G812" s="3"/>
      <c r="H812" s="4"/>
      <c r="I812" s="3"/>
      <c r="J812" s="4"/>
      <c r="K812" s="3"/>
      <c r="L812" s="4"/>
      <c r="M812" s="3"/>
      <c r="N812" s="4"/>
      <c r="O812" s="3"/>
      <c r="P812" s="4"/>
      <c r="Q812" s="3"/>
      <c r="R812" s="4"/>
      <c r="S812" s="3"/>
      <c r="T812" s="4"/>
      <c r="U812" s="3"/>
      <c r="V812" s="4"/>
      <c r="W812" s="3"/>
      <c r="X812" s="4"/>
      <c r="Y812" s="3"/>
      <c r="Z812" s="4"/>
      <c r="AA812" s="3"/>
      <c r="AB812" s="4"/>
      <c r="AC812" s="3"/>
      <c r="AD812" s="4"/>
      <c r="AE812" s="3"/>
      <c r="AF812" s="4"/>
      <c r="AG812" s="3"/>
      <c r="AH812" s="4"/>
      <c r="AI812" s="3"/>
      <c r="AJ812" s="4"/>
    </row>
    <row r="813">
      <c r="A813" s="3"/>
      <c r="B813" s="4"/>
      <c r="C813" s="3"/>
      <c r="D813" s="4"/>
      <c r="E813" s="3"/>
      <c r="F813" s="4"/>
      <c r="G813" s="3"/>
      <c r="H813" s="4"/>
      <c r="I813" s="3"/>
      <c r="J813" s="4"/>
      <c r="K813" s="3"/>
      <c r="L813" s="4"/>
      <c r="M813" s="3"/>
      <c r="N813" s="4"/>
      <c r="O813" s="3"/>
      <c r="P813" s="4"/>
      <c r="Q813" s="3"/>
      <c r="R813" s="4"/>
      <c r="S813" s="3"/>
      <c r="T813" s="4"/>
      <c r="U813" s="3"/>
      <c r="V813" s="4"/>
      <c r="W813" s="3"/>
      <c r="X813" s="4"/>
      <c r="Y813" s="3"/>
      <c r="Z813" s="4"/>
      <c r="AA813" s="3"/>
      <c r="AB813" s="4"/>
      <c r="AC813" s="3"/>
      <c r="AD813" s="4"/>
      <c r="AE813" s="3"/>
      <c r="AF813" s="4"/>
      <c r="AG813" s="3"/>
      <c r="AH813" s="4"/>
      <c r="AI813" s="3"/>
      <c r="AJ813" s="4"/>
    </row>
    <row r="814">
      <c r="A814" s="3"/>
      <c r="B814" s="4"/>
      <c r="C814" s="3"/>
      <c r="D814" s="4"/>
      <c r="E814" s="3"/>
      <c r="F814" s="4"/>
      <c r="G814" s="3"/>
      <c r="H814" s="4"/>
      <c r="I814" s="3"/>
      <c r="J814" s="4"/>
      <c r="K814" s="3"/>
      <c r="L814" s="4"/>
      <c r="M814" s="3"/>
      <c r="N814" s="4"/>
      <c r="O814" s="3"/>
      <c r="P814" s="4"/>
      <c r="Q814" s="3"/>
      <c r="R814" s="4"/>
      <c r="S814" s="3"/>
      <c r="T814" s="4"/>
      <c r="U814" s="3"/>
      <c r="V814" s="4"/>
      <c r="W814" s="3"/>
      <c r="X814" s="4"/>
      <c r="Y814" s="3"/>
      <c r="Z814" s="4"/>
      <c r="AA814" s="3"/>
      <c r="AB814" s="4"/>
      <c r="AC814" s="3"/>
      <c r="AD814" s="4"/>
      <c r="AE814" s="3"/>
      <c r="AF814" s="4"/>
      <c r="AG814" s="3"/>
      <c r="AH814" s="4"/>
      <c r="AI814" s="3"/>
      <c r="AJ814" s="4"/>
    </row>
    <row r="815">
      <c r="A815" s="3"/>
      <c r="B815" s="4"/>
      <c r="C815" s="3"/>
      <c r="D815" s="4"/>
      <c r="E815" s="3"/>
      <c r="F815" s="4"/>
      <c r="G815" s="3"/>
      <c r="H815" s="4"/>
      <c r="I815" s="3"/>
      <c r="J815" s="4"/>
      <c r="K815" s="3"/>
      <c r="L815" s="4"/>
      <c r="M815" s="3"/>
      <c r="N815" s="4"/>
      <c r="O815" s="3"/>
      <c r="P815" s="4"/>
      <c r="Q815" s="3"/>
      <c r="R815" s="4"/>
      <c r="S815" s="3"/>
      <c r="T815" s="4"/>
      <c r="U815" s="3"/>
      <c r="V815" s="4"/>
      <c r="W815" s="3"/>
      <c r="X815" s="4"/>
      <c r="Y815" s="3"/>
      <c r="Z815" s="4"/>
      <c r="AA815" s="3"/>
      <c r="AB815" s="4"/>
      <c r="AC815" s="3"/>
      <c r="AD815" s="4"/>
      <c r="AE815" s="3"/>
      <c r="AF815" s="4"/>
      <c r="AG815" s="3"/>
      <c r="AH815" s="4"/>
      <c r="AI815" s="3"/>
      <c r="AJ815" s="4"/>
    </row>
    <row r="816">
      <c r="A816" s="3"/>
      <c r="B816" s="4"/>
      <c r="C816" s="3"/>
      <c r="D816" s="4"/>
      <c r="E816" s="3"/>
      <c r="F816" s="4"/>
      <c r="G816" s="3"/>
      <c r="H816" s="4"/>
      <c r="I816" s="3"/>
      <c r="J816" s="4"/>
      <c r="K816" s="3"/>
      <c r="L816" s="4"/>
      <c r="M816" s="3"/>
      <c r="N816" s="4"/>
      <c r="O816" s="3"/>
      <c r="P816" s="4"/>
      <c r="Q816" s="3"/>
      <c r="R816" s="4"/>
      <c r="S816" s="3"/>
      <c r="T816" s="4"/>
      <c r="U816" s="3"/>
      <c r="V816" s="4"/>
      <c r="W816" s="3"/>
      <c r="X816" s="4"/>
      <c r="Y816" s="3"/>
      <c r="Z816" s="4"/>
      <c r="AA816" s="3"/>
      <c r="AB816" s="4"/>
      <c r="AC816" s="3"/>
      <c r="AD816" s="4"/>
      <c r="AE816" s="3"/>
      <c r="AF816" s="4"/>
      <c r="AG816" s="3"/>
      <c r="AH816" s="4"/>
      <c r="AI816" s="3"/>
      <c r="AJ816" s="4"/>
    </row>
    <row r="817">
      <c r="A817" s="3"/>
      <c r="B817" s="4"/>
      <c r="C817" s="3"/>
      <c r="D817" s="4"/>
      <c r="E817" s="3"/>
      <c r="F817" s="4"/>
      <c r="G817" s="3"/>
      <c r="H817" s="4"/>
      <c r="I817" s="3"/>
      <c r="J817" s="4"/>
      <c r="K817" s="3"/>
      <c r="L817" s="4"/>
      <c r="M817" s="3"/>
      <c r="N817" s="4"/>
      <c r="O817" s="3"/>
      <c r="P817" s="4"/>
      <c r="Q817" s="3"/>
      <c r="R817" s="4"/>
      <c r="S817" s="3"/>
      <c r="T817" s="4"/>
      <c r="U817" s="3"/>
      <c r="V817" s="4"/>
      <c r="W817" s="3"/>
      <c r="X817" s="4"/>
      <c r="Y817" s="3"/>
      <c r="Z817" s="4"/>
      <c r="AA817" s="3"/>
      <c r="AB817" s="4"/>
      <c r="AC817" s="3"/>
      <c r="AD817" s="4"/>
      <c r="AE817" s="3"/>
      <c r="AF817" s="4"/>
      <c r="AG817" s="3"/>
      <c r="AH817" s="4"/>
      <c r="AI817" s="3"/>
      <c r="AJ817" s="4"/>
    </row>
    <row r="818">
      <c r="A818" s="3"/>
      <c r="B818" s="4"/>
      <c r="C818" s="3"/>
      <c r="D818" s="4"/>
      <c r="E818" s="3"/>
      <c r="F818" s="4"/>
      <c r="G818" s="3"/>
      <c r="H818" s="4"/>
      <c r="I818" s="3"/>
      <c r="J818" s="4"/>
      <c r="K818" s="3"/>
      <c r="L818" s="4"/>
      <c r="M818" s="3"/>
      <c r="N818" s="4"/>
      <c r="O818" s="3"/>
      <c r="P818" s="4"/>
      <c r="Q818" s="3"/>
      <c r="R818" s="4"/>
      <c r="S818" s="3"/>
      <c r="T818" s="4"/>
      <c r="U818" s="3"/>
      <c r="V818" s="4"/>
      <c r="W818" s="3"/>
      <c r="X818" s="4"/>
      <c r="Y818" s="3"/>
      <c r="Z818" s="4"/>
      <c r="AA818" s="3"/>
      <c r="AB818" s="4"/>
      <c r="AC818" s="3"/>
      <c r="AD818" s="4"/>
      <c r="AE818" s="3"/>
      <c r="AF818" s="4"/>
      <c r="AG818" s="3"/>
      <c r="AH818" s="4"/>
      <c r="AI818" s="3"/>
      <c r="AJ818" s="4"/>
    </row>
    <row r="819">
      <c r="A819" s="3"/>
      <c r="B819" s="4"/>
      <c r="C819" s="3"/>
      <c r="D819" s="4"/>
      <c r="E819" s="3"/>
      <c r="F819" s="4"/>
      <c r="G819" s="3"/>
      <c r="H819" s="4"/>
      <c r="I819" s="3"/>
      <c r="J819" s="4"/>
      <c r="K819" s="3"/>
      <c r="L819" s="4"/>
      <c r="M819" s="3"/>
      <c r="N819" s="4"/>
      <c r="O819" s="3"/>
      <c r="P819" s="4"/>
      <c r="Q819" s="3"/>
      <c r="R819" s="4"/>
      <c r="S819" s="3"/>
      <c r="T819" s="4"/>
      <c r="U819" s="3"/>
      <c r="V819" s="4"/>
      <c r="W819" s="3"/>
      <c r="X819" s="4"/>
      <c r="Y819" s="3"/>
      <c r="Z819" s="4"/>
      <c r="AA819" s="3"/>
      <c r="AB819" s="4"/>
      <c r="AC819" s="3"/>
      <c r="AD819" s="4"/>
      <c r="AE819" s="3"/>
      <c r="AF819" s="4"/>
      <c r="AG819" s="3"/>
      <c r="AH819" s="4"/>
      <c r="AI819" s="3"/>
      <c r="AJ819" s="4"/>
    </row>
    <row r="820">
      <c r="A820" s="3"/>
      <c r="B820" s="4"/>
      <c r="C820" s="3"/>
      <c r="D820" s="4"/>
      <c r="E820" s="3"/>
      <c r="F820" s="4"/>
      <c r="G820" s="3"/>
      <c r="H820" s="4"/>
      <c r="I820" s="3"/>
      <c r="J820" s="4"/>
      <c r="K820" s="3"/>
      <c r="L820" s="4"/>
      <c r="M820" s="3"/>
      <c r="N820" s="4"/>
      <c r="O820" s="3"/>
      <c r="P820" s="4"/>
      <c r="Q820" s="3"/>
      <c r="R820" s="4"/>
      <c r="S820" s="3"/>
      <c r="T820" s="4"/>
      <c r="U820" s="3"/>
      <c r="V820" s="4"/>
      <c r="W820" s="3"/>
      <c r="X820" s="4"/>
      <c r="Y820" s="3"/>
      <c r="Z820" s="4"/>
      <c r="AA820" s="3"/>
      <c r="AB820" s="4"/>
      <c r="AC820" s="3"/>
      <c r="AD820" s="4"/>
      <c r="AE820" s="3"/>
      <c r="AF820" s="4"/>
      <c r="AG820" s="3"/>
      <c r="AH820" s="4"/>
      <c r="AI820" s="3"/>
      <c r="AJ820" s="4"/>
    </row>
    <row r="821">
      <c r="A821" s="3"/>
      <c r="B821" s="4"/>
      <c r="C821" s="3"/>
      <c r="D821" s="4"/>
      <c r="E821" s="3"/>
      <c r="F821" s="4"/>
      <c r="G821" s="3"/>
      <c r="H821" s="4"/>
      <c r="I821" s="3"/>
      <c r="J821" s="4"/>
      <c r="K821" s="3"/>
      <c r="L821" s="4"/>
      <c r="M821" s="3"/>
      <c r="N821" s="4"/>
      <c r="O821" s="3"/>
      <c r="P821" s="4"/>
      <c r="Q821" s="3"/>
      <c r="R821" s="4"/>
      <c r="S821" s="3"/>
      <c r="T821" s="4"/>
      <c r="U821" s="3"/>
      <c r="V821" s="4"/>
      <c r="W821" s="3"/>
      <c r="X821" s="4"/>
      <c r="Y821" s="3"/>
      <c r="Z821" s="4"/>
      <c r="AA821" s="3"/>
      <c r="AB821" s="4"/>
      <c r="AC821" s="3"/>
      <c r="AD821" s="4"/>
      <c r="AE821" s="3"/>
      <c r="AF821" s="4"/>
      <c r="AG821" s="3"/>
      <c r="AH821" s="4"/>
      <c r="AI821" s="3"/>
      <c r="AJ821" s="4"/>
    </row>
    <row r="822">
      <c r="A822" s="3"/>
      <c r="B822" s="4"/>
      <c r="C822" s="3"/>
      <c r="D822" s="4"/>
      <c r="E822" s="3"/>
      <c r="F822" s="4"/>
      <c r="G822" s="3"/>
      <c r="H822" s="4"/>
      <c r="I822" s="3"/>
      <c r="J822" s="4"/>
      <c r="K822" s="3"/>
      <c r="L822" s="4"/>
      <c r="M822" s="3"/>
      <c r="N822" s="4"/>
      <c r="O822" s="3"/>
      <c r="P822" s="4"/>
      <c r="Q822" s="3"/>
      <c r="R822" s="4"/>
      <c r="S822" s="3"/>
      <c r="T822" s="4"/>
      <c r="U822" s="3"/>
      <c r="V822" s="4"/>
      <c r="W822" s="3"/>
      <c r="X822" s="4"/>
      <c r="Y822" s="3"/>
      <c r="Z822" s="4"/>
      <c r="AA822" s="3"/>
      <c r="AB822" s="4"/>
      <c r="AC822" s="3"/>
      <c r="AD822" s="4"/>
      <c r="AE822" s="3"/>
      <c r="AF822" s="4"/>
      <c r="AG822" s="3"/>
      <c r="AH822" s="4"/>
      <c r="AI822" s="3"/>
      <c r="AJ822" s="4"/>
    </row>
    <row r="823">
      <c r="A823" s="3"/>
      <c r="B823" s="4"/>
      <c r="C823" s="3"/>
      <c r="D823" s="4"/>
      <c r="E823" s="3"/>
      <c r="F823" s="4"/>
      <c r="G823" s="3"/>
      <c r="H823" s="4"/>
      <c r="I823" s="3"/>
      <c r="J823" s="4"/>
      <c r="K823" s="3"/>
      <c r="L823" s="4"/>
      <c r="M823" s="3"/>
      <c r="N823" s="4"/>
      <c r="O823" s="3"/>
      <c r="P823" s="4"/>
      <c r="Q823" s="3"/>
      <c r="R823" s="4"/>
      <c r="S823" s="3"/>
      <c r="T823" s="4"/>
      <c r="U823" s="3"/>
      <c r="V823" s="4"/>
      <c r="W823" s="3"/>
      <c r="X823" s="4"/>
      <c r="Y823" s="3"/>
      <c r="Z823" s="4"/>
      <c r="AA823" s="3"/>
      <c r="AB823" s="4"/>
      <c r="AC823" s="3"/>
      <c r="AD823" s="4"/>
      <c r="AE823" s="3"/>
      <c r="AF823" s="4"/>
      <c r="AG823" s="3"/>
      <c r="AH823" s="4"/>
      <c r="AI823" s="3"/>
      <c r="AJ823" s="4"/>
    </row>
    <row r="824">
      <c r="A824" s="3"/>
      <c r="B824" s="4"/>
      <c r="C824" s="3"/>
      <c r="D824" s="4"/>
      <c r="E824" s="3"/>
      <c r="F824" s="4"/>
      <c r="G824" s="3"/>
      <c r="H824" s="4"/>
      <c r="I824" s="3"/>
      <c r="J824" s="4"/>
      <c r="K824" s="3"/>
      <c r="L824" s="4"/>
      <c r="M824" s="3"/>
      <c r="N824" s="4"/>
      <c r="O824" s="3"/>
      <c r="P824" s="4"/>
      <c r="Q824" s="3"/>
      <c r="R824" s="4"/>
      <c r="S824" s="3"/>
      <c r="T824" s="4"/>
      <c r="U824" s="3"/>
      <c r="V824" s="4"/>
      <c r="W824" s="3"/>
      <c r="X824" s="4"/>
      <c r="Y824" s="3"/>
      <c r="Z824" s="4"/>
      <c r="AA824" s="3"/>
      <c r="AB824" s="4"/>
      <c r="AC824" s="3"/>
      <c r="AD824" s="4"/>
      <c r="AE824" s="3"/>
      <c r="AF824" s="4"/>
      <c r="AG824" s="3"/>
      <c r="AH824" s="4"/>
      <c r="AI824" s="3"/>
      <c r="AJ824" s="4"/>
    </row>
    <row r="825">
      <c r="A825" s="3"/>
      <c r="B825" s="4"/>
      <c r="C825" s="3"/>
      <c r="D825" s="4"/>
      <c r="E825" s="3"/>
      <c r="F825" s="4"/>
      <c r="G825" s="3"/>
      <c r="H825" s="4"/>
      <c r="I825" s="3"/>
      <c r="J825" s="4"/>
      <c r="K825" s="3"/>
      <c r="L825" s="4"/>
      <c r="M825" s="3"/>
      <c r="N825" s="4"/>
      <c r="O825" s="3"/>
      <c r="P825" s="4"/>
      <c r="Q825" s="3"/>
      <c r="R825" s="4"/>
      <c r="S825" s="3"/>
      <c r="T825" s="4"/>
      <c r="U825" s="3"/>
      <c r="V825" s="4"/>
      <c r="W825" s="3"/>
      <c r="X825" s="4"/>
      <c r="Y825" s="3"/>
      <c r="Z825" s="4"/>
      <c r="AA825" s="3"/>
      <c r="AB825" s="4"/>
      <c r="AC825" s="3"/>
      <c r="AD825" s="4"/>
      <c r="AE825" s="3"/>
      <c r="AF825" s="4"/>
      <c r="AG825" s="3"/>
      <c r="AH825" s="4"/>
      <c r="AI825" s="3"/>
      <c r="AJ825" s="4"/>
    </row>
    <row r="826">
      <c r="A826" s="3"/>
      <c r="B826" s="4"/>
      <c r="C826" s="3"/>
      <c r="D826" s="4"/>
      <c r="E826" s="3"/>
      <c r="F826" s="4"/>
      <c r="G826" s="3"/>
      <c r="H826" s="4"/>
      <c r="I826" s="3"/>
      <c r="J826" s="4"/>
      <c r="K826" s="3"/>
      <c r="L826" s="4"/>
      <c r="M826" s="3"/>
      <c r="N826" s="4"/>
      <c r="O826" s="3"/>
      <c r="P826" s="4"/>
      <c r="Q826" s="3"/>
      <c r="R826" s="4"/>
      <c r="S826" s="3"/>
      <c r="T826" s="4"/>
      <c r="U826" s="3"/>
      <c r="V826" s="4"/>
      <c r="W826" s="3"/>
      <c r="X826" s="4"/>
      <c r="Y826" s="3"/>
      <c r="Z826" s="4"/>
      <c r="AA826" s="3"/>
      <c r="AB826" s="4"/>
      <c r="AC826" s="3"/>
      <c r="AD826" s="4"/>
      <c r="AE826" s="3"/>
      <c r="AF826" s="4"/>
      <c r="AG826" s="3"/>
      <c r="AH826" s="4"/>
      <c r="AI826" s="3"/>
      <c r="AJ826" s="4"/>
    </row>
    <row r="827">
      <c r="A827" s="3"/>
      <c r="B827" s="4"/>
      <c r="C827" s="3"/>
      <c r="D827" s="4"/>
      <c r="E827" s="3"/>
      <c r="F827" s="4"/>
      <c r="G827" s="3"/>
      <c r="H827" s="4"/>
      <c r="I827" s="3"/>
      <c r="J827" s="4"/>
      <c r="K827" s="3"/>
      <c r="L827" s="4"/>
      <c r="M827" s="3"/>
      <c r="N827" s="4"/>
      <c r="O827" s="3"/>
      <c r="P827" s="4"/>
      <c r="Q827" s="3"/>
      <c r="R827" s="4"/>
      <c r="S827" s="3"/>
      <c r="T827" s="4"/>
      <c r="U827" s="3"/>
      <c r="V827" s="4"/>
      <c r="W827" s="3"/>
      <c r="X827" s="4"/>
      <c r="Y827" s="3"/>
      <c r="Z827" s="4"/>
      <c r="AA827" s="3"/>
      <c r="AB827" s="4"/>
      <c r="AC827" s="3"/>
      <c r="AD827" s="4"/>
      <c r="AE827" s="3"/>
      <c r="AF827" s="4"/>
      <c r="AG827" s="3"/>
      <c r="AH827" s="4"/>
      <c r="AI827" s="3"/>
      <c r="AJ827" s="4"/>
    </row>
    <row r="828">
      <c r="A828" s="3"/>
      <c r="B828" s="4"/>
      <c r="C828" s="3"/>
      <c r="D828" s="4"/>
      <c r="E828" s="3"/>
      <c r="F828" s="4"/>
      <c r="G828" s="3"/>
      <c r="H828" s="4"/>
      <c r="I828" s="3"/>
      <c r="J828" s="4"/>
      <c r="K828" s="3"/>
      <c r="L828" s="4"/>
      <c r="M828" s="3"/>
      <c r="N828" s="4"/>
      <c r="O828" s="3"/>
      <c r="P828" s="4"/>
      <c r="Q828" s="3"/>
      <c r="R828" s="4"/>
      <c r="S828" s="3"/>
      <c r="T828" s="4"/>
      <c r="U828" s="3"/>
      <c r="V828" s="4"/>
      <c r="W828" s="3"/>
      <c r="X828" s="4"/>
      <c r="Y828" s="3"/>
      <c r="Z828" s="4"/>
      <c r="AA828" s="3"/>
      <c r="AB828" s="4"/>
      <c r="AC828" s="3"/>
      <c r="AD828" s="4"/>
      <c r="AE828" s="3"/>
      <c r="AF828" s="4"/>
      <c r="AG828" s="3"/>
      <c r="AH828" s="4"/>
      <c r="AI828" s="3"/>
      <c r="AJ828" s="4"/>
    </row>
    <row r="829">
      <c r="A829" s="3"/>
      <c r="B829" s="4"/>
      <c r="C829" s="3"/>
      <c r="D829" s="4"/>
      <c r="E829" s="3"/>
      <c r="F829" s="4"/>
      <c r="G829" s="3"/>
      <c r="H829" s="4"/>
      <c r="I829" s="3"/>
      <c r="J829" s="4"/>
      <c r="K829" s="3"/>
      <c r="L829" s="4"/>
      <c r="M829" s="3"/>
      <c r="N829" s="4"/>
      <c r="O829" s="3"/>
      <c r="P829" s="4"/>
      <c r="Q829" s="3"/>
      <c r="R829" s="4"/>
      <c r="S829" s="3"/>
      <c r="T829" s="4"/>
      <c r="U829" s="3"/>
      <c r="V829" s="4"/>
      <c r="W829" s="3"/>
      <c r="X829" s="4"/>
      <c r="Y829" s="3"/>
      <c r="Z829" s="4"/>
      <c r="AA829" s="3"/>
      <c r="AB829" s="4"/>
      <c r="AC829" s="3"/>
      <c r="AD829" s="4"/>
      <c r="AE829" s="3"/>
      <c r="AF829" s="4"/>
      <c r="AG829" s="3"/>
      <c r="AH829" s="4"/>
      <c r="AI829" s="3"/>
      <c r="AJ829" s="4"/>
    </row>
    <row r="830">
      <c r="A830" s="3"/>
      <c r="B830" s="4"/>
      <c r="C830" s="3"/>
      <c r="D830" s="4"/>
      <c r="E830" s="3"/>
      <c r="F830" s="4"/>
      <c r="G830" s="3"/>
      <c r="H830" s="4"/>
      <c r="I830" s="3"/>
      <c r="J830" s="4"/>
      <c r="K830" s="3"/>
      <c r="L830" s="4"/>
      <c r="M830" s="3"/>
      <c r="N830" s="4"/>
      <c r="O830" s="3"/>
      <c r="P830" s="4"/>
      <c r="Q830" s="3"/>
      <c r="R830" s="4"/>
      <c r="S830" s="3"/>
      <c r="T830" s="4"/>
      <c r="U830" s="3"/>
      <c r="V830" s="4"/>
      <c r="W830" s="3"/>
      <c r="X830" s="4"/>
      <c r="Y830" s="3"/>
      <c r="Z830" s="4"/>
      <c r="AA830" s="3"/>
      <c r="AB830" s="4"/>
      <c r="AC830" s="3"/>
      <c r="AD830" s="4"/>
      <c r="AE830" s="3"/>
      <c r="AF830" s="4"/>
      <c r="AG830" s="3"/>
      <c r="AH830" s="4"/>
      <c r="AI830" s="3"/>
      <c r="AJ830" s="4"/>
    </row>
    <row r="831">
      <c r="A831" s="3"/>
      <c r="B831" s="4"/>
      <c r="C831" s="3"/>
      <c r="D831" s="4"/>
      <c r="E831" s="3"/>
      <c r="F831" s="4"/>
      <c r="G831" s="3"/>
      <c r="H831" s="4"/>
      <c r="I831" s="3"/>
      <c r="J831" s="4"/>
      <c r="K831" s="3"/>
      <c r="L831" s="4"/>
      <c r="M831" s="3"/>
      <c r="N831" s="4"/>
      <c r="O831" s="3"/>
      <c r="P831" s="4"/>
      <c r="Q831" s="3"/>
      <c r="R831" s="4"/>
      <c r="S831" s="3"/>
      <c r="T831" s="4"/>
      <c r="U831" s="3"/>
      <c r="V831" s="4"/>
      <c r="W831" s="3"/>
      <c r="X831" s="4"/>
      <c r="Y831" s="3"/>
      <c r="Z831" s="4"/>
      <c r="AA831" s="3"/>
      <c r="AB831" s="4"/>
      <c r="AC831" s="3"/>
      <c r="AD831" s="4"/>
      <c r="AE831" s="3"/>
      <c r="AF831" s="4"/>
      <c r="AG831" s="3"/>
      <c r="AH831" s="4"/>
      <c r="AI831" s="3"/>
      <c r="AJ831" s="4"/>
    </row>
    <row r="832">
      <c r="A832" s="3"/>
      <c r="B832" s="4"/>
      <c r="C832" s="3"/>
      <c r="D832" s="4"/>
      <c r="E832" s="3"/>
      <c r="F832" s="4"/>
      <c r="G832" s="3"/>
      <c r="H832" s="4"/>
      <c r="I832" s="3"/>
      <c r="J832" s="4"/>
      <c r="K832" s="3"/>
      <c r="L832" s="4"/>
      <c r="M832" s="3"/>
      <c r="N832" s="4"/>
      <c r="O832" s="3"/>
      <c r="P832" s="4"/>
      <c r="Q832" s="3"/>
      <c r="R832" s="4"/>
      <c r="S832" s="3"/>
      <c r="T832" s="4"/>
      <c r="U832" s="3"/>
      <c r="V832" s="4"/>
      <c r="W832" s="3"/>
      <c r="X832" s="4"/>
      <c r="Y832" s="3"/>
      <c r="Z832" s="4"/>
      <c r="AA832" s="3"/>
      <c r="AB832" s="4"/>
      <c r="AC832" s="3"/>
      <c r="AD832" s="4"/>
      <c r="AE832" s="3"/>
      <c r="AF832" s="4"/>
      <c r="AG832" s="3"/>
      <c r="AH832" s="4"/>
      <c r="AI832" s="3"/>
      <c r="AJ832" s="4"/>
    </row>
    <row r="833">
      <c r="A833" s="3"/>
      <c r="B833" s="4"/>
      <c r="C833" s="3"/>
      <c r="D833" s="4"/>
      <c r="E833" s="3"/>
      <c r="F833" s="4"/>
      <c r="G833" s="3"/>
      <c r="H833" s="4"/>
      <c r="I833" s="3"/>
      <c r="J833" s="4"/>
      <c r="K833" s="3"/>
      <c r="L833" s="4"/>
      <c r="M833" s="3"/>
      <c r="N833" s="4"/>
      <c r="O833" s="3"/>
      <c r="P833" s="4"/>
      <c r="Q833" s="3"/>
      <c r="R833" s="4"/>
      <c r="S833" s="3"/>
      <c r="T833" s="4"/>
      <c r="U833" s="3"/>
      <c r="V833" s="4"/>
      <c r="W833" s="3"/>
      <c r="X833" s="4"/>
      <c r="Y833" s="3"/>
      <c r="Z833" s="4"/>
      <c r="AA833" s="3"/>
      <c r="AB833" s="4"/>
      <c r="AC833" s="3"/>
      <c r="AD833" s="4"/>
      <c r="AE833" s="3"/>
      <c r="AF833" s="4"/>
      <c r="AG833" s="3"/>
      <c r="AH833" s="4"/>
      <c r="AI833" s="3"/>
      <c r="AJ833" s="4"/>
    </row>
    <row r="834">
      <c r="A834" s="3"/>
      <c r="B834" s="4"/>
      <c r="C834" s="3"/>
      <c r="D834" s="4"/>
      <c r="E834" s="3"/>
      <c r="F834" s="4"/>
      <c r="G834" s="3"/>
      <c r="H834" s="4"/>
      <c r="I834" s="3"/>
      <c r="J834" s="4"/>
      <c r="K834" s="3"/>
      <c r="L834" s="4"/>
      <c r="M834" s="3"/>
      <c r="N834" s="4"/>
      <c r="O834" s="3"/>
      <c r="P834" s="4"/>
      <c r="Q834" s="3"/>
      <c r="R834" s="4"/>
      <c r="S834" s="3"/>
      <c r="T834" s="4"/>
      <c r="U834" s="3"/>
      <c r="V834" s="4"/>
      <c r="W834" s="3"/>
      <c r="X834" s="4"/>
      <c r="Y834" s="3"/>
      <c r="Z834" s="4"/>
      <c r="AA834" s="3"/>
      <c r="AB834" s="4"/>
      <c r="AC834" s="3"/>
      <c r="AD834" s="4"/>
      <c r="AE834" s="3"/>
      <c r="AF834" s="4"/>
      <c r="AG834" s="3"/>
      <c r="AH834" s="4"/>
      <c r="AI834" s="3"/>
      <c r="AJ834" s="4"/>
    </row>
    <row r="835">
      <c r="A835" s="3"/>
      <c r="B835" s="4"/>
      <c r="C835" s="3"/>
      <c r="D835" s="4"/>
      <c r="E835" s="3"/>
      <c r="F835" s="4"/>
      <c r="G835" s="3"/>
      <c r="H835" s="4"/>
      <c r="I835" s="3"/>
      <c r="J835" s="4"/>
      <c r="K835" s="3"/>
      <c r="L835" s="4"/>
      <c r="M835" s="3"/>
      <c r="N835" s="4"/>
      <c r="O835" s="3"/>
      <c r="P835" s="4"/>
      <c r="Q835" s="3"/>
      <c r="R835" s="4"/>
      <c r="S835" s="3"/>
      <c r="T835" s="4"/>
      <c r="U835" s="3"/>
      <c r="V835" s="4"/>
      <c r="W835" s="3"/>
      <c r="X835" s="4"/>
      <c r="Y835" s="3"/>
      <c r="Z835" s="4"/>
      <c r="AA835" s="3"/>
      <c r="AB835" s="4"/>
      <c r="AC835" s="3"/>
      <c r="AD835" s="4"/>
      <c r="AE835" s="3"/>
      <c r="AF835" s="4"/>
      <c r="AG835" s="3"/>
      <c r="AH835" s="4"/>
      <c r="AI835" s="3"/>
      <c r="AJ835" s="4"/>
    </row>
    <row r="836">
      <c r="A836" s="3"/>
      <c r="B836" s="4"/>
      <c r="C836" s="3"/>
      <c r="D836" s="4"/>
      <c r="E836" s="3"/>
      <c r="F836" s="4"/>
      <c r="G836" s="3"/>
      <c r="H836" s="4"/>
      <c r="I836" s="3"/>
      <c r="J836" s="4"/>
      <c r="K836" s="3"/>
      <c r="L836" s="4"/>
      <c r="M836" s="3"/>
      <c r="N836" s="4"/>
      <c r="O836" s="3"/>
      <c r="P836" s="4"/>
      <c r="Q836" s="3"/>
      <c r="R836" s="4"/>
      <c r="S836" s="3"/>
      <c r="T836" s="4"/>
      <c r="U836" s="3"/>
      <c r="V836" s="4"/>
      <c r="W836" s="3"/>
      <c r="X836" s="4"/>
      <c r="Y836" s="3"/>
      <c r="Z836" s="4"/>
      <c r="AA836" s="3"/>
      <c r="AB836" s="4"/>
      <c r="AC836" s="3"/>
      <c r="AD836" s="4"/>
      <c r="AE836" s="3"/>
      <c r="AF836" s="4"/>
      <c r="AG836" s="3"/>
      <c r="AH836" s="4"/>
      <c r="AI836" s="3"/>
      <c r="AJ836" s="4"/>
    </row>
    <row r="837">
      <c r="A837" s="3"/>
      <c r="B837" s="4"/>
      <c r="C837" s="3"/>
      <c r="D837" s="4"/>
      <c r="E837" s="3"/>
      <c r="F837" s="4"/>
      <c r="G837" s="3"/>
      <c r="H837" s="4"/>
      <c r="I837" s="3"/>
      <c r="J837" s="4"/>
      <c r="K837" s="3"/>
      <c r="L837" s="4"/>
      <c r="M837" s="3"/>
      <c r="N837" s="4"/>
      <c r="O837" s="3"/>
      <c r="P837" s="4"/>
      <c r="Q837" s="3"/>
      <c r="R837" s="4"/>
      <c r="S837" s="3"/>
      <c r="T837" s="4"/>
      <c r="U837" s="3"/>
      <c r="V837" s="4"/>
      <c r="W837" s="3"/>
      <c r="X837" s="4"/>
      <c r="Y837" s="3"/>
      <c r="Z837" s="4"/>
      <c r="AA837" s="3"/>
      <c r="AB837" s="4"/>
      <c r="AC837" s="3"/>
      <c r="AD837" s="4"/>
      <c r="AE837" s="3"/>
      <c r="AF837" s="4"/>
      <c r="AG837" s="3"/>
      <c r="AH837" s="4"/>
      <c r="AI837" s="3"/>
      <c r="AJ837" s="4"/>
    </row>
    <row r="838">
      <c r="A838" s="3"/>
      <c r="B838" s="4"/>
      <c r="C838" s="3"/>
      <c r="D838" s="4"/>
      <c r="E838" s="3"/>
      <c r="F838" s="4"/>
      <c r="G838" s="3"/>
      <c r="H838" s="4"/>
      <c r="I838" s="3"/>
      <c r="J838" s="4"/>
      <c r="K838" s="3"/>
      <c r="L838" s="4"/>
      <c r="M838" s="3"/>
      <c r="N838" s="4"/>
      <c r="O838" s="3"/>
      <c r="P838" s="4"/>
      <c r="Q838" s="3"/>
      <c r="R838" s="4"/>
      <c r="S838" s="3"/>
      <c r="T838" s="4"/>
      <c r="U838" s="3"/>
      <c r="V838" s="4"/>
      <c r="W838" s="3"/>
      <c r="X838" s="4"/>
      <c r="Y838" s="3"/>
      <c r="Z838" s="4"/>
      <c r="AA838" s="3"/>
      <c r="AB838" s="4"/>
      <c r="AC838" s="3"/>
      <c r="AD838" s="4"/>
      <c r="AE838" s="3"/>
      <c r="AF838" s="4"/>
      <c r="AG838" s="3"/>
      <c r="AH838" s="4"/>
      <c r="AI838" s="3"/>
      <c r="AJ838" s="4"/>
    </row>
    <row r="839">
      <c r="A839" s="3"/>
      <c r="B839" s="4"/>
      <c r="C839" s="3"/>
      <c r="D839" s="4"/>
      <c r="E839" s="3"/>
      <c r="F839" s="4"/>
      <c r="G839" s="3"/>
      <c r="H839" s="4"/>
      <c r="I839" s="3"/>
      <c r="J839" s="4"/>
      <c r="K839" s="3"/>
      <c r="L839" s="4"/>
      <c r="M839" s="3"/>
      <c r="N839" s="4"/>
      <c r="O839" s="3"/>
      <c r="P839" s="4"/>
      <c r="Q839" s="3"/>
      <c r="R839" s="4"/>
      <c r="S839" s="3"/>
      <c r="T839" s="4"/>
      <c r="U839" s="3"/>
      <c r="V839" s="4"/>
      <c r="W839" s="3"/>
      <c r="X839" s="4"/>
      <c r="Y839" s="3"/>
      <c r="Z839" s="4"/>
      <c r="AA839" s="3"/>
      <c r="AB839" s="4"/>
      <c r="AC839" s="3"/>
      <c r="AD839" s="4"/>
      <c r="AE839" s="3"/>
      <c r="AF839" s="4"/>
      <c r="AG839" s="3"/>
      <c r="AH839" s="4"/>
      <c r="AI839" s="3"/>
      <c r="AJ839" s="4"/>
    </row>
    <row r="840">
      <c r="A840" s="3"/>
      <c r="B840" s="4"/>
      <c r="C840" s="3"/>
      <c r="D840" s="4"/>
      <c r="E840" s="3"/>
      <c r="F840" s="4"/>
      <c r="G840" s="3"/>
      <c r="H840" s="4"/>
      <c r="I840" s="3"/>
      <c r="J840" s="4"/>
      <c r="K840" s="3"/>
      <c r="L840" s="4"/>
      <c r="M840" s="3"/>
      <c r="N840" s="4"/>
      <c r="O840" s="3"/>
      <c r="P840" s="4"/>
      <c r="Q840" s="3"/>
      <c r="R840" s="4"/>
      <c r="S840" s="3"/>
      <c r="T840" s="4"/>
      <c r="U840" s="3"/>
      <c r="V840" s="4"/>
      <c r="W840" s="3"/>
      <c r="X840" s="4"/>
      <c r="Y840" s="3"/>
      <c r="Z840" s="4"/>
      <c r="AA840" s="3"/>
      <c r="AB840" s="4"/>
      <c r="AC840" s="3"/>
      <c r="AD840" s="4"/>
      <c r="AE840" s="3"/>
      <c r="AF840" s="4"/>
      <c r="AG840" s="3"/>
      <c r="AH840" s="4"/>
      <c r="AI840" s="3"/>
      <c r="AJ840" s="4"/>
    </row>
    <row r="841">
      <c r="A841" s="3"/>
      <c r="B841" s="4"/>
      <c r="C841" s="3"/>
      <c r="D841" s="4"/>
      <c r="E841" s="3"/>
      <c r="F841" s="4"/>
      <c r="G841" s="3"/>
      <c r="H841" s="4"/>
      <c r="I841" s="3"/>
      <c r="J841" s="4"/>
      <c r="K841" s="3"/>
      <c r="L841" s="4"/>
      <c r="M841" s="3"/>
      <c r="N841" s="4"/>
      <c r="O841" s="3"/>
      <c r="P841" s="4"/>
      <c r="Q841" s="3"/>
      <c r="R841" s="4"/>
      <c r="S841" s="3"/>
      <c r="T841" s="4"/>
      <c r="U841" s="3"/>
      <c r="V841" s="4"/>
      <c r="W841" s="3"/>
      <c r="X841" s="4"/>
      <c r="Y841" s="3"/>
      <c r="Z841" s="4"/>
      <c r="AA841" s="3"/>
      <c r="AB841" s="4"/>
      <c r="AC841" s="3"/>
      <c r="AD841" s="4"/>
      <c r="AE841" s="3"/>
      <c r="AF841" s="4"/>
      <c r="AG841" s="3"/>
      <c r="AH841" s="4"/>
      <c r="AI841" s="3"/>
      <c r="AJ841" s="4"/>
    </row>
    <row r="842">
      <c r="A842" s="3"/>
      <c r="B842" s="4"/>
      <c r="C842" s="3"/>
      <c r="D842" s="4"/>
      <c r="E842" s="3"/>
      <c r="F842" s="4"/>
      <c r="G842" s="3"/>
      <c r="H842" s="4"/>
      <c r="I842" s="3"/>
      <c r="J842" s="4"/>
      <c r="K842" s="3"/>
      <c r="L842" s="4"/>
      <c r="M842" s="3"/>
      <c r="N842" s="4"/>
      <c r="O842" s="3"/>
      <c r="P842" s="4"/>
      <c r="Q842" s="3"/>
      <c r="R842" s="4"/>
      <c r="S842" s="3"/>
      <c r="T842" s="4"/>
      <c r="U842" s="3"/>
      <c r="V842" s="4"/>
      <c r="W842" s="3"/>
      <c r="X842" s="4"/>
      <c r="Y842" s="3"/>
      <c r="Z842" s="4"/>
      <c r="AA842" s="3"/>
      <c r="AB842" s="4"/>
      <c r="AC842" s="3"/>
      <c r="AD842" s="4"/>
      <c r="AE842" s="3"/>
      <c r="AF842" s="4"/>
      <c r="AG842" s="3"/>
      <c r="AH842" s="4"/>
      <c r="AI842" s="3"/>
      <c r="AJ842" s="4"/>
    </row>
    <row r="843">
      <c r="A843" s="3"/>
      <c r="B843" s="4"/>
      <c r="C843" s="3"/>
      <c r="D843" s="4"/>
      <c r="E843" s="3"/>
      <c r="F843" s="4"/>
      <c r="G843" s="3"/>
      <c r="H843" s="4"/>
      <c r="I843" s="3"/>
      <c r="J843" s="4"/>
      <c r="K843" s="3"/>
      <c r="L843" s="4"/>
      <c r="M843" s="3"/>
      <c r="N843" s="4"/>
      <c r="O843" s="3"/>
      <c r="P843" s="4"/>
      <c r="Q843" s="3"/>
      <c r="R843" s="4"/>
      <c r="S843" s="3"/>
      <c r="T843" s="4"/>
      <c r="U843" s="3"/>
      <c r="V843" s="4"/>
      <c r="W843" s="3"/>
      <c r="X843" s="4"/>
      <c r="Y843" s="3"/>
      <c r="Z843" s="4"/>
      <c r="AA843" s="3"/>
      <c r="AB843" s="4"/>
      <c r="AC843" s="3"/>
      <c r="AD843" s="4"/>
      <c r="AE843" s="3"/>
      <c r="AF843" s="4"/>
      <c r="AG843" s="3"/>
      <c r="AH843" s="4"/>
      <c r="AI843" s="3"/>
      <c r="AJ843" s="4"/>
    </row>
    <row r="844">
      <c r="A844" s="3"/>
      <c r="B844" s="4"/>
      <c r="C844" s="3"/>
      <c r="D844" s="4"/>
      <c r="E844" s="3"/>
      <c r="F844" s="4"/>
      <c r="G844" s="3"/>
      <c r="H844" s="4"/>
      <c r="I844" s="3"/>
      <c r="J844" s="4"/>
      <c r="K844" s="3"/>
      <c r="L844" s="4"/>
      <c r="M844" s="3"/>
      <c r="N844" s="4"/>
      <c r="O844" s="3"/>
      <c r="P844" s="4"/>
      <c r="Q844" s="3"/>
      <c r="R844" s="4"/>
      <c r="S844" s="3"/>
      <c r="T844" s="4"/>
      <c r="U844" s="3"/>
      <c r="V844" s="4"/>
      <c r="W844" s="3"/>
      <c r="X844" s="4"/>
      <c r="Y844" s="3"/>
      <c r="Z844" s="4"/>
      <c r="AA844" s="3"/>
      <c r="AB844" s="4"/>
      <c r="AC844" s="3"/>
      <c r="AD844" s="4"/>
      <c r="AE844" s="3"/>
      <c r="AF844" s="4"/>
      <c r="AG844" s="3"/>
      <c r="AH844" s="4"/>
      <c r="AI844" s="3"/>
      <c r="AJ844" s="4"/>
    </row>
    <row r="845">
      <c r="A845" s="3"/>
      <c r="B845" s="4"/>
      <c r="C845" s="3"/>
      <c r="D845" s="4"/>
      <c r="E845" s="3"/>
      <c r="F845" s="4"/>
      <c r="G845" s="3"/>
      <c r="H845" s="4"/>
      <c r="I845" s="3"/>
      <c r="J845" s="4"/>
      <c r="K845" s="3"/>
      <c r="L845" s="4"/>
      <c r="M845" s="3"/>
      <c r="N845" s="4"/>
      <c r="O845" s="3"/>
      <c r="P845" s="4"/>
      <c r="Q845" s="3"/>
      <c r="R845" s="4"/>
      <c r="S845" s="3"/>
      <c r="T845" s="4"/>
      <c r="U845" s="3"/>
      <c r="V845" s="4"/>
      <c r="W845" s="3"/>
      <c r="X845" s="4"/>
      <c r="Y845" s="3"/>
      <c r="Z845" s="4"/>
      <c r="AA845" s="3"/>
      <c r="AB845" s="4"/>
      <c r="AC845" s="3"/>
      <c r="AD845" s="4"/>
      <c r="AE845" s="3"/>
      <c r="AF845" s="4"/>
      <c r="AG845" s="3"/>
      <c r="AH845" s="4"/>
      <c r="AI845" s="3"/>
      <c r="AJ845" s="4"/>
    </row>
    <row r="846">
      <c r="A846" s="3"/>
      <c r="B846" s="4"/>
      <c r="C846" s="3"/>
      <c r="D846" s="4"/>
      <c r="E846" s="3"/>
      <c r="F846" s="4"/>
      <c r="G846" s="3"/>
      <c r="H846" s="4"/>
      <c r="I846" s="3"/>
      <c r="J846" s="4"/>
      <c r="K846" s="3"/>
      <c r="L846" s="4"/>
      <c r="M846" s="3"/>
      <c r="N846" s="4"/>
      <c r="O846" s="3"/>
      <c r="P846" s="4"/>
      <c r="Q846" s="3"/>
      <c r="R846" s="4"/>
      <c r="S846" s="3"/>
      <c r="T846" s="4"/>
      <c r="U846" s="3"/>
      <c r="V846" s="4"/>
      <c r="W846" s="3"/>
      <c r="X846" s="4"/>
      <c r="Y846" s="3"/>
      <c r="Z846" s="4"/>
      <c r="AA846" s="3"/>
      <c r="AB846" s="4"/>
      <c r="AC846" s="3"/>
      <c r="AD846" s="4"/>
      <c r="AE846" s="3"/>
      <c r="AF846" s="4"/>
      <c r="AG846" s="3"/>
      <c r="AH846" s="4"/>
      <c r="AI846" s="3"/>
      <c r="AJ846" s="4"/>
    </row>
    <row r="847">
      <c r="A847" s="3"/>
      <c r="B847" s="4"/>
      <c r="C847" s="3"/>
      <c r="D847" s="4"/>
      <c r="E847" s="3"/>
      <c r="F847" s="4"/>
      <c r="G847" s="3"/>
      <c r="H847" s="4"/>
      <c r="I847" s="3"/>
      <c r="J847" s="4"/>
      <c r="K847" s="3"/>
      <c r="L847" s="4"/>
      <c r="M847" s="3"/>
      <c r="N847" s="4"/>
      <c r="O847" s="3"/>
      <c r="P847" s="4"/>
      <c r="Q847" s="3"/>
      <c r="R847" s="4"/>
      <c r="S847" s="3"/>
      <c r="T847" s="4"/>
      <c r="U847" s="3"/>
      <c r="V847" s="4"/>
      <c r="W847" s="3"/>
      <c r="X847" s="4"/>
      <c r="Y847" s="3"/>
      <c r="Z847" s="4"/>
      <c r="AA847" s="3"/>
      <c r="AB847" s="4"/>
      <c r="AC847" s="3"/>
      <c r="AD847" s="4"/>
      <c r="AE847" s="3"/>
      <c r="AF847" s="4"/>
      <c r="AG847" s="3"/>
      <c r="AH847" s="4"/>
      <c r="AI847" s="3"/>
      <c r="AJ847" s="4"/>
    </row>
    <row r="848">
      <c r="A848" s="3"/>
      <c r="B848" s="4"/>
      <c r="C848" s="3"/>
      <c r="D848" s="4"/>
      <c r="E848" s="3"/>
      <c r="F848" s="4"/>
      <c r="G848" s="3"/>
      <c r="H848" s="4"/>
      <c r="I848" s="3"/>
      <c r="J848" s="4"/>
      <c r="K848" s="3"/>
      <c r="L848" s="4"/>
      <c r="M848" s="3"/>
      <c r="N848" s="4"/>
      <c r="O848" s="3"/>
      <c r="P848" s="4"/>
      <c r="Q848" s="3"/>
      <c r="R848" s="4"/>
      <c r="S848" s="3"/>
      <c r="T848" s="4"/>
      <c r="U848" s="3"/>
      <c r="V848" s="4"/>
      <c r="W848" s="3"/>
      <c r="X848" s="4"/>
      <c r="Y848" s="3"/>
      <c r="Z848" s="4"/>
      <c r="AA848" s="3"/>
      <c r="AB848" s="4"/>
      <c r="AC848" s="3"/>
      <c r="AD848" s="4"/>
      <c r="AE848" s="3"/>
      <c r="AF848" s="4"/>
      <c r="AG848" s="3"/>
      <c r="AH848" s="4"/>
      <c r="AI848" s="3"/>
      <c r="AJ848" s="4"/>
    </row>
    <row r="849">
      <c r="A849" s="3"/>
      <c r="B849" s="4"/>
      <c r="C849" s="3"/>
      <c r="D849" s="4"/>
      <c r="E849" s="3"/>
      <c r="F849" s="4"/>
      <c r="G849" s="3"/>
      <c r="H849" s="4"/>
      <c r="I849" s="3"/>
      <c r="J849" s="4"/>
      <c r="K849" s="3"/>
      <c r="L849" s="4"/>
      <c r="M849" s="3"/>
      <c r="N849" s="4"/>
      <c r="O849" s="3"/>
      <c r="P849" s="4"/>
      <c r="Q849" s="3"/>
      <c r="R849" s="4"/>
      <c r="S849" s="3"/>
      <c r="T849" s="4"/>
      <c r="U849" s="3"/>
      <c r="V849" s="4"/>
      <c r="W849" s="3"/>
      <c r="X849" s="4"/>
      <c r="Y849" s="3"/>
      <c r="Z849" s="4"/>
      <c r="AA849" s="3"/>
      <c r="AB849" s="4"/>
      <c r="AC849" s="3"/>
      <c r="AD849" s="4"/>
      <c r="AE849" s="3"/>
      <c r="AF849" s="4"/>
      <c r="AG849" s="3"/>
      <c r="AH849" s="4"/>
      <c r="AI849" s="3"/>
      <c r="AJ849" s="4"/>
    </row>
    <row r="850">
      <c r="A850" s="3"/>
      <c r="B850" s="4"/>
      <c r="C850" s="3"/>
      <c r="D850" s="4"/>
      <c r="E850" s="3"/>
      <c r="F850" s="4"/>
      <c r="G850" s="3"/>
      <c r="H850" s="4"/>
      <c r="I850" s="3"/>
      <c r="J850" s="4"/>
      <c r="K850" s="3"/>
      <c r="L850" s="4"/>
      <c r="M850" s="3"/>
      <c r="N850" s="4"/>
      <c r="O850" s="3"/>
      <c r="P850" s="4"/>
      <c r="Q850" s="3"/>
      <c r="R850" s="4"/>
      <c r="S850" s="3"/>
      <c r="T850" s="4"/>
      <c r="U850" s="3"/>
      <c r="V850" s="4"/>
      <c r="W850" s="3"/>
      <c r="X850" s="4"/>
      <c r="Y850" s="3"/>
      <c r="Z850" s="4"/>
      <c r="AA850" s="3"/>
      <c r="AB850" s="4"/>
      <c r="AC850" s="3"/>
      <c r="AD850" s="4"/>
      <c r="AE850" s="3"/>
      <c r="AF850" s="4"/>
      <c r="AG850" s="3"/>
      <c r="AH850" s="4"/>
      <c r="AI850" s="3"/>
      <c r="AJ850" s="4"/>
    </row>
    <row r="851">
      <c r="A851" s="3"/>
      <c r="B851" s="4"/>
      <c r="C851" s="3"/>
      <c r="D851" s="4"/>
      <c r="E851" s="3"/>
      <c r="F851" s="4"/>
      <c r="G851" s="3"/>
      <c r="H851" s="4"/>
      <c r="I851" s="3"/>
      <c r="J851" s="4"/>
      <c r="K851" s="3"/>
      <c r="L851" s="4"/>
      <c r="M851" s="3"/>
      <c r="N851" s="4"/>
      <c r="O851" s="3"/>
      <c r="P851" s="4"/>
      <c r="Q851" s="3"/>
      <c r="R851" s="4"/>
      <c r="S851" s="3"/>
      <c r="T851" s="4"/>
      <c r="U851" s="3"/>
      <c r="V851" s="4"/>
      <c r="W851" s="3"/>
      <c r="X851" s="4"/>
      <c r="Y851" s="3"/>
      <c r="Z851" s="4"/>
      <c r="AA851" s="3"/>
      <c r="AB851" s="4"/>
      <c r="AC851" s="3"/>
      <c r="AD851" s="4"/>
      <c r="AE851" s="3"/>
      <c r="AF851" s="4"/>
      <c r="AG851" s="3"/>
      <c r="AH851" s="4"/>
      <c r="AI851" s="3"/>
      <c r="AJ851" s="4"/>
    </row>
    <row r="852">
      <c r="A852" s="3"/>
      <c r="B852" s="4"/>
      <c r="C852" s="3"/>
      <c r="D852" s="4"/>
      <c r="E852" s="3"/>
      <c r="F852" s="4"/>
      <c r="G852" s="3"/>
      <c r="H852" s="4"/>
      <c r="I852" s="3"/>
      <c r="J852" s="4"/>
      <c r="K852" s="3"/>
      <c r="L852" s="4"/>
      <c r="M852" s="3"/>
      <c r="N852" s="4"/>
      <c r="O852" s="3"/>
      <c r="P852" s="4"/>
      <c r="Q852" s="3"/>
      <c r="R852" s="4"/>
      <c r="S852" s="3"/>
      <c r="T852" s="4"/>
      <c r="U852" s="3"/>
      <c r="V852" s="4"/>
      <c r="W852" s="3"/>
      <c r="X852" s="4"/>
      <c r="Y852" s="3"/>
      <c r="Z852" s="4"/>
      <c r="AA852" s="3"/>
      <c r="AB852" s="4"/>
      <c r="AC852" s="3"/>
      <c r="AD852" s="4"/>
      <c r="AE852" s="3"/>
      <c r="AF852" s="4"/>
      <c r="AG852" s="3"/>
      <c r="AH852" s="4"/>
      <c r="AI852" s="3"/>
      <c r="AJ852" s="4"/>
    </row>
    <row r="853">
      <c r="A853" s="3"/>
      <c r="B853" s="4"/>
      <c r="C853" s="3"/>
      <c r="D853" s="4"/>
      <c r="E853" s="3"/>
      <c r="F853" s="4"/>
      <c r="G853" s="3"/>
      <c r="H853" s="4"/>
      <c r="I853" s="3"/>
      <c r="J853" s="4"/>
      <c r="K853" s="3"/>
      <c r="L853" s="4"/>
      <c r="M853" s="3"/>
      <c r="N853" s="4"/>
      <c r="O853" s="3"/>
      <c r="P853" s="4"/>
      <c r="Q853" s="3"/>
      <c r="R853" s="4"/>
      <c r="S853" s="3"/>
      <c r="T853" s="4"/>
      <c r="U853" s="3"/>
      <c r="V853" s="4"/>
      <c r="W853" s="3"/>
      <c r="X853" s="4"/>
      <c r="Y853" s="3"/>
      <c r="Z853" s="4"/>
      <c r="AA853" s="3"/>
      <c r="AB853" s="4"/>
      <c r="AC853" s="3"/>
      <c r="AD853" s="4"/>
      <c r="AE853" s="3"/>
      <c r="AF853" s="4"/>
      <c r="AG853" s="3"/>
      <c r="AH853" s="4"/>
      <c r="AI853" s="3"/>
      <c r="AJ853" s="4"/>
    </row>
    <row r="854">
      <c r="A854" s="3"/>
      <c r="B854" s="4"/>
      <c r="C854" s="3"/>
      <c r="D854" s="4"/>
      <c r="E854" s="3"/>
      <c r="F854" s="4"/>
      <c r="G854" s="3"/>
      <c r="H854" s="4"/>
      <c r="I854" s="3"/>
      <c r="J854" s="4"/>
      <c r="K854" s="3"/>
      <c r="L854" s="4"/>
      <c r="M854" s="3"/>
      <c r="N854" s="4"/>
      <c r="O854" s="3"/>
      <c r="P854" s="4"/>
      <c r="Q854" s="3"/>
      <c r="R854" s="4"/>
      <c r="S854" s="3"/>
      <c r="T854" s="4"/>
      <c r="U854" s="3"/>
      <c r="V854" s="4"/>
      <c r="W854" s="3"/>
      <c r="X854" s="4"/>
      <c r="Y854" s="3"/>
      <c r="Z854" s="4"/>
      <c r="AA854" s="3"/>
      <c r="AB854" s="4"/>
      <c r="AC854" s="3"/>
      <c r="AD854" s="4"/>
      <c r="AE854" s="3"/>
      <c r="AF854" s="4"/>
      <c r="AG854" s="3"/>
      <c r="AH854" s="4"/>
      <c r="AI854" s="3"/>
      <c r="AJ854" s="4"/>
    </row>
    <row r="855">
      <c r="A855" s="3"/>
      <c r="B855" s="4"/>
      <c r="C855" s="3"/>
      <c r="D855" s="4"/>
      <c r="E855" s="3"/>
      <c r="F855" s="4"/>
      <c r="G855" s="3"/>
      <c r="H855" s="4"/>
      <c r="I855" s="3"/>
      <c r="J855" s="4"/>
      <c r="K855" s="3"/>
      <c r="L855" s="4"/>
      <c r="M855" s="3"/>
      <c r="N855" s="4"/>
      <c r="O855" s="3"/>
      <c r="P855" s="4"/>
      <c r="Q855" s="3"/>
      <c r="R855" s="4"/>
      <c r="S855" s="3"/>
      <c r="T855" s="4"/>
      <c r="U855" s="3"/>
      <c r="V855" s="4"/>
      <c r="W855" s="3"/>
      <c r="X855" s="4"/>
      <c r="Y855" s="3"/>
      <c r="Z855" s="4"/>
      <c r="AA855" s="3"/>
      <c r="AB855" s="4"/>
      <c r="AC855" s="3"/>
      <c r="AD855" s="4"/>
      <c r="AE855" s="3"/>
      <c r="AF855" s="4"/>
      <c r="AG855" s="3"/>
      <c r="AH855" s="4"/>
      <c r="AI855" s="3"/>
      <c r="AJ855" s="4"/>
    </row>
    <row r="856">
      <c r="A856" s="3"/>
      <c r="B856" s="4"/>
      <c r="C856" s="3"/>
      <c r="D856" s="4"/>
      <c r="E856" s="3"/>
      <c r="F856" s="4"/>
      <c r="G856" s="3"/>
      <c r="H856" s="4"/>
      <c r="I856" s="3"/>
      <c r="J856" s="4"/>
      <c r="K856" s="3"/>
      <c r="L856" s="4"/>
      <c r="M856" s="3"/>
      <c r="N856" s="4"/>
      <c r="O856" s="3"/>
      <c r="P856" s="4"/>
      <c r="Q856" s="3"/>
      <c r="R856" s="4"/>
      <c r="S856" s="3"/>
      <c r="T856" s="4"/>
      <c r="U856" s="3"/>
      <c r="V856" s="4"/>
      <c r="W856" s="3"/>
      <c r="X856" s="4"/>
      <c r="Y856" s="3"/>
      <c r="Z856" s="4"/>
      <c r="AA856" s="3"/>
      <c r="AB856" s="4"/>
      <c r="AC856" s="3"/>
      <c r="AD856" s="4"/>
      <c r="AE856" s="3"/>
      <c r="AF856" s="4"/>
      <c r="AG856" s="3"/>
      <c r="AH856" s="4"/>
      <c r="AI856" s="3"/>
      <c r="AJ856" s="4"/>
    </row>
    <row r="857">
      <c r="A857" s="3"/>
      <c r="B857" s="4"/>
      <c r="C857" s="3"/>
      <c r="D857" s="4"/>
      <c r="E857" s="3"/>
      <c r="F857" s="4"/>
      <c r="G857" s="3"/>
      <c r="H857" s="4"/>
      <c r="I857" s="3"/>
      <c r="J857" s="4"/>
      <c r="K857" s="3"/>
      <c r="L857" s="4"/>
      <c r="M857" s="3"/>
      <c r="N857" s="4"/>
      <c r="O857" s="3"/>
      <c r="P857" s="4"/>
      <c r="Q857" s="3"/>
      <c r="R857" s="4"/>
      <c r="S857" s="3"/>
      <c r="T857" s="4"/>
      <c r="U857" s="3"/>
      <c r="V857" s="4"/>
      <c r="W857" s="3"/>
      <c r="X857" s="4"/>
      <c r="Y857" s="3"/>
      <c r="Z857" s="4"/>
      <c r="AA857" s="3"/>
      <c r="AB857" s="4"/>
      <c r="AC857" s="3"/>
      <c r="AD857" s="4"/>
      <c r="AE857" s="3"/>
      <c r="AF857" s="4"/>
      <c r="AG857" s="3"/>
      <c r="AH857" s="4"/>
      <c r="AI857" s="3"/>
      <c r="AJ857" s="4"/>
    </row>
    <row r="858">
      <c r="A858" s="3"/>
      <c r="B858" s="4"/>
      <c r="C858" s="3"/>
      <c r="D858" s="4"/>
      <c r="E858" s="3"/>
      <c r="F858" s="4"/>
      <c r="G858" s="3"/>
      <c r="H858" s="4"/>
      <c r="I858" s="3"/>
      <c r="J858" s="4"/>
      <c r="K858" s="3"/>
      <c r="L858" s="4"/>
      <c r="M858" s="3"/>
      <c r="N858" s="4"/>
      <c r="O858" s="3"/>
      <c r="P858" s="4"/>
      <c r="Q858" s="3"/>
      <c r="R858" s="4"/>
      <c r="S858" s="3"/>
      <c r="T858" s="4"/>
      <c r="U858" s="3"/>
      <c r="V858" s="4"/>
      <c r="W858" s="3"/>
      <c r="X858" s="4"/>
      <c r="Y858" s="3"/>
      <c r="Z858" s="4"/>
      <c r="AA858" s="3"/>
      <c r="AB858" s="4"/>
      <c r="AC858" s="3"/>
      <c r="AD858" s="4"/>
      <c r="AE858" s="3"/>
      <c r="AF858" s="4"/>
      <c r="AG858" s="3"/>
      <c r="AH858" s="4"/>
      <c r="AI858" s="3"/>
      <c r="AJ858" s="4"/>
    </row>
    <row r="859">
      <c r="A859" s="3"/>
      <c r="B859" s="4"/>
      <c r="C859" s="3"/>
      <c r="D859" s="4"/>
      <c r="E859" s="3"/>
      <c r="F859" s="4"/>
      <c r="G859" s="3"/>
      <c r="H859" s="4"/>
      <c r="I859" s="3"/>
      <c r="J859" s="4"/>
      <c r="K859" s="3"/>
      <c r="L859" s="4"/>
      <c r="M859" s="3"/>
      <c r="N859" s="4"/>
      <c r="O859" s="3"/>
      <c r="P859" s="4"/>
      <c r="Q859" s="3"/>
      <c r="R859" s="4"/>
      <c r="S859" s="3"/>
      <c r="T859" s="4"/>
      <c r="U859" s="3"/>
      <c r="V859" s="4"/>
      <c r="W859" s="3"/>
      <c r="X859" s="4"/>
      <c r="Y859" s="3"/>
      <c r="Z859" s="4"/>
      <c r="AA859" s="3"/>
      <c r="AB859" s="4"/>
      <c r="AC859" s="3"/>
      <c r="AD859" s="4"/>
      <c r="AE859" s="3"/>
      <c r="AF859" s="4"/>
      <c r="AG859" s="3"/>
      <c r="AH859" s="4"/>
      <c r="AI859" s="3"/>
      <c r="AJ859" s="4"/>
    </row>
    <row r="860">
      <c r="A860" s="3"/>
      <c r="B860" s="4"/>
      <c r="C860" s="3"/>
      <c r="D860" s="4"/>
      <c r="E860" s="3"/>
      <c r="F860" s="4"/>
      <c r="G860" s="3"/>
      <c r="H860" s="4"/>
      <c r="I860" s="3"/>
      <c r="J860" s="4"/>
      <c r="K860" s="3"/>
      <c r="L860" s="4"/>
      <c r="M860" s="3"/>
      <c r="N860" s="4"/>
      <c r="O860" s="3"/>
      <c r="P860" s="4"/>
      <c r="Q860" s="3"/>
      <c r="R860" s="4"/>
      <c r="S860" s="3"/>
      <c r="T860" s="4"/>
      <c r="U860" s="3"/>
      <c r="V860" s="4"/>
      <c r="W860" s="3"/>
      <c r="X860" s="4"/>
      <c r="Y860" s="3"/>
      <c r="Z860" s="4"/>
      <c r="AA860" s="3"/>
      <c r="AB860" s="4"/>
      <c r="AC860" s="3"/>
      <c r="AD860" s="4"/>
      <c r="AE860" s="3"/>
      <c r="AF860" s="4"/>
      <c r="AG860" s="3"/>
      <c r="AH860" s="4"/>
      <c r="AI860" s="3"/>
      <c r="AJ860" s="4"/>
    </row>
    <row r="861">
      <c r="A861" s="3"/>
      <c r="B861" s="4"/>
      <c r="C861" s="3"/>
      <c r="D861" s="4"/>
      <c r="E861" s="3"/>
      <c r="F861" s="4"/>
      <c r="G861" s="3"/>
      <c r="H861" s="4"/>
      <c r="I861" s="3"/>
      <c r="J861" s="4"/>
      <c r="K861" s="3"/>
      <c r="L861" s="4"/>
      <c r="M861" s="3"/>
      <c r="N861" s="4"/>
      <c r="O861" s="3"/>
      <c r="P861" s="4"/>
      <c r="Q861" s="3"/>
      <c r="R861" s="4"/>
      <c r="S861" s="3"/>
      <c r="T861" s="4"/>
      <c r="U861" s="3"/>
      <c r="V861" s="4"/>
      <c r="W861" s="3"/>
      <c r="X861" s="4"/>
      <c r="Y861" s="3"/>
      <c r="Z861" s="4"/>
      <c r="AA861" s="3"/>
      <c r="AB861" s="4"/>
      <c r="AC861" s="3"/>
      <c r="AD861" s="4"/>
      <c r="AE861" s="3"/>
      <c r="AF861" s="4"/>
      <c r="AG861" s="3"/>
      <c r="AH861" s="4"/>
      <c r="AI861" s="3"/>
      <c r="AJ861" s="4"/>
    </row>
    <row r="862">
      <c r="A862" s="3"/>
      <c r="B862" s="4"/>
      <c r="C862" s="3"/>
      <c r="D862" s="4"/>
      <c r="E862" s="3"/>
      <c r="F862" s="4"/>
      <c r="G862" s="3"/>
      <c r="H862" s="4"/>
      <c r="I862" s="3"/>
      <c r="J862" s="4"/>
      <c r="K862" s="3"/>
      <c r="L862" s="4"/>
      <c r="M862" s="3"/>
      <c r="N862" s="4"/>
      <c r="O862" s="3"/>
      <c r="P862" s="4"/>
      <c r="Q862" s="3"/>
      <c r="R862" s="4"/>
      <c r="S862" s="3"/>
      <c r="T862" s="4"/>
      <c r="U862" s="3"/>
      <c r="V862" s="4"/>
      <c r="W862" s="3"/>
      <c r="X862" s="4"/>
      <c r="Y862" s="3"/>
      <c r="Z862" s="4"/>
      <c r="AA862" s="3"/>
      <c r="AB862" s="4"/>
      <c r="AC862" s="3"/>
      <c r="AD862" s="4"/>
      <c r="AE862" s="3"/>
      <c r="AF862" s="4"/>
      <c r="AG862" s="3"/>
      <c r="AH862" s="4"/>
      <c r="AI862" s="3"/>
      <c r="AJ862" s="4"/>
    </row>
    <row r="863">
      <c r="A863" s="3"/>
      <c r="B863" s="4"/>
      <c r="C863" s="3"/>
      <c r="D863" s="4"/>
      <c r="E863" s="3"/>
      <c r="F863" s="4"/>
      <c r="G863" s="3"/>
      <c r="H863" s="4"/>
      <c r="I863" s="3"/>
      <c r="J863" s="4"/>
      <c r="K863" s="3"/>
      <c r="L863" s="4"/>
      <c r="M863" s="3"/>
      <c r="N863" s="4"/>
      <c r="O863" s="3"/>
      <c r="P863" s="4"/>
      <c r="Q863" s="3"/>
      <c r="R863" s="4"/>
      <c r="S863" s="3"/>
      <c r="T863" s="4"/>
      <c r="U863" s="3"/>
      <c r="V863" s="4"/>
      <c r="W863" s="3"/>
      <c r="X863" s="4"/>
      <c r="Y863" s="3"/>
      <c r="Z863" s="4"/>
      <c r="AA863" s="3"/>
      <c r="AB863" s="4"/>
      <c r="AC863" s="3"/>
      <c r="AD863" s="4"/>
      <c r="AE863" s="3"/>
      <c r="AF863" s="4"/>
      <c r="AG863" s="3"/>
      <c r="AH863" s="4"/>
      <c r="AI863" s="3"/>
      <c r="AJ863" s="4"/>
    </row>
    <row r="864">
      <c r="A864" s="3"/>
      <c r="B864" s="4"/>
      <c r="C864" s="3"/>
      <c r="D864" s="4"/>
      <c r="E864" s="3"/>
      <c r="F864" s="4"/>
      <c r="G864" s="3"/>
      <c r="H864" s="4"/>
      <c r="I864" s="3"/>
      <c r="J864" s="4"/>
      <c r="K864" s="3"/>
      <c r="L864" s="4"/>
      <c r="M864" s="3"/>
      <c r="N864" s="4"/>
      <c r="O864" s="3"/>
      <c r="P864" s="4"/>
      <c r="Q864" s="3"/>
      <c r="R864" s="4"/>
      <c r="S864" s="3"/>
      <c r="T864" s="4"/>
      <c r="U864" s="3"/>
      <c r="V864" s="4"/>
      <c r="W864" s="3"/>
      <c r="X864" s="4"/>
      <c r="Y864" s="3"/>
      <c r="Z864" s="4"/>
      <c r="AA864" s="3"/>
      <c r="AB864" s="4"/>
      <c r="AC864" s="3"/>
      <c r="AD864" s="4"/>
      <c r="AE864" s="3"/>
      <c r="AF864" s="4"/>
      <c r="AG864" s="3"/>
      <c r="AH864" s="4"/>
      <c r="AI864" s="3"/>
      <c r="AJ864" s="4"/>
    </row>
    <row r="865">
      <c r="A865" s="3"/>
      <c r="B865" s="4"/>
      <c r="C865" s="3"/>
      <c r="D865" s="4"/>
      <c r="E865" s="3"/>
      <c r="F865" s="4"/>
      <c r="G865" s="3"/>
      <c r="H865" s="4"/>
      <c r="I865" s="3"/>
      <c r="J865" s="4"/>
      <c r="K865" s="3"/>
      <c r="L865" s="4"/>
      <c r="M865" s="3"/>
      <c r="N865" s="4"/>
      <c r="O865" s="3"/>
      <c r="P865" s="4"/>
      <c r="Q865" s="3"/>
      <c r="R865" s="4"/>
      <c r="S865" s="3"/>
      <c r="T865" s="4"/>
      <c r="U865" s="3"/>
      <c r="V865" s="4"/>
      <c r="W865" s="3"/>
      <c r="X865" s="4"/>
      <c r="Y865" s="3"/>
      <c r="Z865" s="4"/>
      <c r="AA865" s="3"/>
      <c r="AB865" s="4"/>
      <c r="AC865" s="3"/>
      <c r="AD865" s="4"/>
      <c r="AE865" s="3"/>
      <c r="AF865" s="4"/>
      <c r="AG865" s="3"/>
      <c r="AH865" s="4"/>
      <c r="AI865" s="3"/>
      <c r="AJ865" s="4"/>
    </row>
    <row r="866">
      <c r="A866" s="3"/>
      <c r="B866" s="4"/>
      <c r="C866" s="3"/>
      <c r="D866" s="4"/>
      <c r="E866" s="3"/>
      <c r="F866" s="4"/>
      <c r="G866" s="3"/>
      <c r="H866" s="4"/>
      <c r="I866" s="3"/>
      <c r="J866" s="4"/>
      <c r="K866" s="3"/>
      <c r="L866" s="4"/>
      <c r="M866" s="3"/>
      <c r="N866" s="4"/>
      <c r="O866" s="3"/>
      <c r="P866" s="4"/>
      <c r="Q866" s="3"/>
      <c r="R866" s="4"/>
      <c r="S866" s="3"/>
      <c r="T866" s="4"/>
      <c r="U866" s="3"/>
      <c r="V866" s="4"/>
      <c r="W866" s="3"/>
      <c r="X866" s="4"/>
      <c r="Y866" s="3"/>
      <c r="Z866" s="4"/>
      <c r="AA866" s="3"/>
      <c r="AB866" s="4"/>
      <c r="AC866" s="3"/>
      <c r="AD866" s="4"/>
      <c r="AE866" s="3"/>
      <c r="AF866" s="4"/>
      <c r="AG866" s="3"/>
      <c r="AH866" s="4"/>
      <c r="AI866" s="3"/>
      <c r="AJ866" s="4"/>
    </row>
    <row r="867">
      <c r="A867" s="3"/>
      <c r="B867" s="4"/>
      <c r="C867" s="3"/>
      <c r="D867" s="4"/>
      <c r="E867" s="3"/>
      <c r="F867" s="4"/>
      <c r="G867" s="3"/>
      <c r="H867" s="4"/>
      <c r="I867" s="3"/>
      <c r="J867" s="4"/>
      <c r="K867" s="3"/>
      <c r="L867" s="4"/>
      <c r="M867" s="3"/>
      <c r="N867" s="4"/>
      <c r="O867" s="3"/>
      <c r="P867" s="4"/>
      <c r="Q867" s="3"/>
      <c r="R867" s="4"/>
      <c r="S867" s="3"/>
      <c r="T867" s="4"/>
      <c r="U867" s="3"/>
      <c r="V867" s="4"/>
      <c r="W867" s="3"/>
      <c r="X867" s="4"/>
      <c r="Y867" s="3"/>
      <c r="Z867" s="4"/>
      <c r="AA867" s="3"/>
      <c r="AB867" s="4"/>
      <c r="AC867" s="3"/>
      <c r="AD867" s="4"/>
      <c r="AE867" s="3"/>
      <c r="AF867" s="4"/>
      <c r="AG867" s="3"/>
      <c r="AH867" s="4"/>
      <c r="AI867" s="3"/>
      <c r="AJ867" s="4"/>
    </row>
    <row r="868">
      <c r="A868" s="3"/>
      <c r="B868" s="4"/>
      <c r="C868" s="3"/>
      <c r="D868" s="4"/>
      <c r="E868" s="3"/>
      <c r="F868" s="4"/>
      <c r="G868" s="3"/>
      <c r="H868" s="4"/>
      <c r="I868" s="3"/>
      <c r="J868" s="4"/>
      <c r="K868" s="3"/>
      <c r="L868" s="4"/>
      <c r="M868" s="3"/>
      <c r="N868" s="4"/>
      <c r="O868" s="3"/>
      <c r="P868" s="4"/>
      <c r="Q868" s="3"/>
      <c r="R868" s="4"/>
      <c r="S868" s="3"/>
      <c r="T868" s="4"/>
      <c r="U868" s="3"/>
      <c r="V868" s="4"/>
      <c r="W868" s="3"/>
      <c r="X868" s="4"/>
      <c r="Y868" s="3"/>
      <c r="Z868" s="4"/>
      <c r="AA868" s="3"/>
      <c r="AB868" s="4"/>
      <c r="AC868" s="3"/>
      <c r="AD868" s="4"/>
      <c r="AE868" s="3"/>
      <c r="AF868" s="4"/>
      <c r="AG868" s="3"/>
      <c r="AH868" s="4"/>
      <c r="AI868" s="3"/>
      <c r="AJ868" s="4"/>
    </row>
    <row r="869">
      <c r="A869" s="3"/>
      <c r="B869" s="4"/>
      <c r="C869" s="3"/>
      <c r="D869" s="4"/>
      <c r="E869" s="3"/>
      <c r="F869" s="4"/>
      <c r="G869" s="3"/>
      <c r="H869" s="4"/>
      <c r="I869" s="3"/>
      <c r="J869" s="4"/>
      <c r="K869" s="3"/>
      <c r="L869" s="4"/>
      <c r="M869" s="3"/>
      <c r="N869" s="4"/>
      <c r="O869" s="3"/>
      <c r="P869" s="4"/>
      <c r="Q869" s="3"/>
      <c r="R869" s="4"/>
      <c r="S869" s="3"/>
      <c r="T869" s="4"/>
      <c r="U869" s="3"/>
      <c r="V869" s="4"/>
      <c r="W869" s="3"/>
      <c r="X869" s="4"/>
      <c r="Y869" s="3"/>
      <c r="Z869" s="4"/>
      <c r="AA869" s="3"/>
      <c r="AB869" s="4"/>
      <c r="AC869" s="3"/>
      <c r="AD869" s="4"/>
      <c r="AE869" s="3"/>
      <c r="AF869" s="4"/>
      <c r="AG869" s="3"/>
      <c r="AH869" s="4"/>
      <c r="AI869" s="3"/>
      <c r="AJ869" s="4"/>
    </row>
    <row r="870">
      <c r="A870" s="3"/>
      <c r="B870" s="4"/>
      <c r="C870" s="3"/>
      <c r="D870" s="4"/>
      <c r="E870" s="3"/>
      <c r="F870" s="4"/>
      <c r="G870" s="3"/>
      <c r="H870" s="4"/>
      <c r="I870" s="3"/>
      <c r="J870" s="4"/>
      <c r="K870" s="3"/>
      <c r="L870" s="4"/>
      <c r="M870" s="3"/>
      <c r="N870" s="4"/>
      <c r="O870" s="3"/>
      <c r="P870" s="4"/>
      <c r="Q870" s="3"/>
      <c r="R870" s="4"/>
      <c r="S870" s="3"/>
      <c r="T870" s="4"/>
      <c r="U870" s="3"/>
      <c r="V870" s="4"/>
      <c r="W870" s="3"/>
      <c r="X870" s="4"/>
      <c r="Y870" s="3"/>
      <c r="Z870" s="4"/>
      <c r="AA870" s="3"/>
      <c r="AB870" s="4"/>
      <c r="AC870" s="3"/>
      <c r="AD870" s="4"/>
      <c r="AE870" s="3"/>
      <c r="AF870" s="4"/>
      <c r="AG870" s="3"/>
      <c r="AH870" s="4"/>
      <c r="AI870" s="3"/>
      <c r="AJ870" s="4"/>
    </row>
    <row r="871">
      <c r="A871" s="3"/>
      <c r="B871" s="4"/>
      <c r="C871" s="3"/>
      <c r="D871" s="4"/>
      <c r="E871" s="3"/>
      <c r="F871" s="4"/>
      <c r="G871" s="3"/>
      <c r="H871" s="4"/>
      <c r="I871" s="3"/>
      <c r="J871" s="4"/>
      <c r="K871" s="3"/>
      <c r="L871" s="4"/>
      <c r="M871" s="3"/>
      <c r="N871" s="4"/>
      <c r="O871" s="3"/>
      <c r="P871" s="4"/>
      <c r="Q871" s="3"/>
      <c r="R871" s="4"/>
      <c r="S871" s="3"/>
      <c r="T871" s="4"/>
      <c r="U871" s="3"/>
      <c r="V871" s="4"/>
      <c r="W871" s="3"/>
      <c r="X871" s="4"/>
      <c r="Y871" s="3"/>
      <c r="Z871" s="4"/>
      <c r="AA871" s="3"/>
      <c r="AB871" s="4"/>
      <c r="AC871" s="3"/>
      <c r="AD871" s="4"/>
      <c r="AE871" s="3"/>
      <c r="AF871" s="4"/>
      <c r="AG871" s="3"/>
      <c r="AH871" s="4"/>
      <c r="AI871" s="3"/>
      <c r="AJ871" s="4"/>
    </row>
    <row r="872">
      <c r="A872" s="3"/>
      <c r="B872" s="4"/>
      <c r="C872" s="3"/>
      <c r="D872" s="4"/>
      <c r="E872" s="3"/>
      <c r="F872" s="4"/>
      <c r="G872" s="3"/>
      <c r="H872" s="4"/>
      <c r="I872" s="3"/>
      <c r="J872" s="4"/>
      <c r="K872" s="3"/>
      <c r="L872" s="4"/>
      <c r="M872" s="3"/>
      <c r="N872" s="4"/>
      <c r="O872" s="3"/>
      <c r="P872" s="4"/>
      <c r="Q872" s="3"/>
      <c r="R872" s="4"/>
      <c r="S872" s="3"/>
      <c r="T872" s="4"/>
      <c r="U872" s="3"/>
      <c r="V872" s="4"/>
      <c r="W872" s="3"/>
      <c r="X872" s="4"/>
      <c r="Y872" s="3"/>
      <c r="Z872" s="4"/>
      <c r="AA872" s="3"/>
      <c r="AB872" s="4"/>
      <c r="AC872" s="3"/>
      <c r="AD872" s="4"/>
      <c r="AE872" s="3"/>
      <c r="AF872" s="4"/>
      <c r="AG872" s="3"/>
      <c r="AH872" s="4"/>
      <c r="AI872" s="3"/>
      <c r="AJ872" s="4"/>
    </row>
    <row r="873">
      <c r="A873" s="3"/>
      <c r="B873" s="4"/>
      <c r="C873" s="3"/>
      <c r="D873" s="4"/>
      <c r="E873" s="3"/>
      <c r="F873" s="4"/>
      <c r="G873" s="3"/>
      <c r="H873" s="4"/>
      <c r="I873" s="3"/>
      <c r="J873" s="4"/>
      <c r="K873" s="3"/>
      <c r="L873" s="4"/>
      <c r="M873" s="3"/>
      <c r="N873" s="4"/>
      <c r="O873" s="3"/>
      <c r="P873" s="4"/>
      <c r="Q873" s="3"/>
      <c r="R873" s="4"/>
      <c r="S873" s="3"/>
      <c r="T873" s="4"/>
      <c r="U873" s="3"/>
      <c r="V873" s="4"/>
      <c r="W873" s="3"/>
      <c r="X873" s="4"/>
      <c r="Y873" s="3"/>
      <c r="Z873" s="4"/>
      <c r="AA873" s="3"/>
      <c r="AB873" s="4"/>
      <c r="AC873" s="3"/>
      <c r="AD873" s="4"/>
      <c r="AE873" s="3"/>
      <c r="AF873" s="4"/>
      <c r="AG873" s="3"/>
      <c r="AH873" s="4"/>
      <c r="AI873" s="3"/>
      <c r="AJ873" s="4"/>
    </row>
    <row r="874">
      <c r="A874" s="3"/>
      <c r="B874" s="4"/>
      <c r="C874" s="3"/>
      <c r="D874" s="4"/>
      <c r="E874" s="3"/>
      <c r="F874" s="4"/>
      <c r="G874" s="3"/>
      <c r="H874" s="4"/>
      <c r="I874" s="3"/>
      <c r="J874" s="4"/>
      <c r="K874" s="3"/>
      <c r="L874" s="4"/>
      <c r="M874" s="3"/>
      <c r="N874" s="4"/>
      <c r="O874" s="3"/>
      <c r="P874" s="4"/>
      <c r="Q874" s="3"/>
      <c r="R874" s="4"/>
      <c r="S874" s="3"/>
      <c r="T874" s="4"/>
      <c r="U874" s="3"/>
      <c r="V874" s="4"/>
      <c r="W874" s="3"/>
      <c r="X874" s="4"/>
      <c r="Y874" s="3"/>
      <c r="Z874" s="4"/>
      <c r="AA874" s="3"/>
      <c r="AB874" s="4"/>
      <c r="AC874" s="3"/>
      <c r="AD874" s="4"/>
      <c r="AE874" s="3"/>
      <c r="AF874" s="4"/>
      <c r="AG874" s="3"/>
      <c r="AH874" s="4"/>
      <c r="AI874" s="3"/>
      <c r="AJ874" s="4"/>
    </row>
    <row r="875">
      <c r="A875" s="3"/>
      <c r="B875" s="4"/>
      <c r="C875" s="3"/>
      <c r="D875" s="4"/>
      <c r="E875" s="3"/>
      <c r="F875" s="4"/>
      <c r="G875" s="3"/>
      <c r="H875" s="4"/>
      <c r="I875" s="3"/>
      <c r="J875" s="4"/>
      <c r="K875" s="3"/>
      <c r="L875" s="4"/>
      <c r="M875" s="3"/>
      <c r="N875" s="4"/>
      <c r="O875" s="3"/>
      <c r="P875" s="4"/>
      <c r="Q875" s="3"/>
      <c r="R875" s="4"/>
      <c r="S875" s="3"/>
      <c r="T875" s="4"/>
      <c r="U875" s="3"/>
      <c r="V875" s="4"/>
      <c r="W875" s="3"/>
      <c r="X875" s="4"/>
      <c r="Y875" s="3"/>
      <c r="Z875" s="4"/>
      <c r="AA875" s="3"/>
      <c r="AB875" s="4"/>
      <c r="AC875" s="3"/>
      <c r="AD875" s="4"/>
      <c r="AE875" s="3"/>
      <c r="AF875" s="4"/>
      <c r="AG875" s="3"/>
      <c r="AH875" s="4"/>
      <c r="AI875" s="3"/>
      <c r="AJ875" s="4"/>
    </row>
    <row r="876">
      <c r="A876" s="3"/>
      <c r="B876" s="4"/>
      <c r="C876" s="3"/>
      <c r="D876" s="4"/>
      <c r="E876" s="3"/>
      <c r="F876" s="4"/>
      <c r="G876" s="3"/>
      <c r="H876" s="4"/>
      <c r="I876" s="3"/>
      <c r="J876" s="4"/>
      <c r="K876" s="3"/>
      <c r="L876" s="4"/>
      <c r="M876" s="3"/>
      <c r="N876" s="4"/>
      <c r="O876" s="3"/>
      <c r="P876" s="4"/>
      <c r="Q876" s="3"/>
      <c r="R876" s="4"/>
      <c r="S876" s="3"/>
      <c r="T876" s="4"/>
      <c r="U876" s="3"/>
      <c r="V876" s="4"/>
      <c r="W876" s="3"/>
      <c r="X876" s="4"/>
      <c r="Y876" s="3"/>
      <c r="Z876" s="4"/>
      <c r="AA876" s="3"/>
      <c r="AB876" s="4"/>
      <c r="AC876" s="3"/>
      <c r="AD876" s="4"/>
      <c r="AE876" s="3"/>
      <c r="AF876" s="4"/>
      <c r="AG876" s="3"/>
      <c r="AH876" s="4"/>
      <c r="AI876" s="3"/>
      <c r="AJ876" s="4"/>
    </row>
    <row r="877">
      <c r="A877" s="3"/>
      <c r="B877" s="4"/>
      <c r="C877" s="3"/>
      <c r="D877" s="4"/>
      <c r="E877" s="3"/>
      <c r="F877" s="4"/>
      <c r="G877" s="3"/>
      <c r="H877" s="4"/>
      <c r="I877" s="3"/>
      <c r="J877" s="4"/>
      <c r="K877" s="3"/>
      <c r="L877" s="4"/>
      <c r="M877" s="3"/>
      <c r="N877" s="4"/>
      <c r="O877" s="3"/>
      <c r="P877" s="4"/>
      <c r="Q877" s="3"/>
      <c r="R877" s="4"/>
      <c r="S877" s="3"/>
      <c r="T877" s="4"/>
      <c r="U877" s="3"/>
      <c r="V877" s="4"/>
      <c r="W877" s="3"/>
      <c r="X877" s="4"/>
      <c r="Y877" s="3"/>
      <c r="Z877" s="4"/>
      <c r="AA877" s="3"/>
      <c r="AB877" s="4"/>
      <c r="AC877" s="3"/>
      <c r="AD877" s="4"/>
      <c r="AE877" s="3"/>
      <c r="AF877" s="4"/>
      <c r="AG877" s="3"/>
      <c r="AH877" s="4"/>
      <c r="AI877" s="3"/>
      <c r="AJ877" s="4"/>
    </row>
    <row r="878">
      <c r="A878" s="3"/>
      <c r="B878" s="4"/>
      <c r="C878" s="3"/>
      <c r="D878" s="4"/>
      <c r="E878" s="3"/>
      <c r="F878" s="4"/>
      <c r="G878" s="3"/>
      <c r="H878" s="4"/>
      <c r="I878" s="3"/>
      <c r="J878" s="4"/>
      <c r="K878" s="3"/>
      <c r="L878" s="4"/>
      <c r="M878" s="3"/>
      <c r="N878" s="4"/>
      <c r="O878" s="3"/>
      <c r="P878" s="4"/>
      <c r="Q878" s="3"/>
      <c r="R878" s="4"/>
      <c r="S878" s="3"/>
      <c r="T878" s="4"/>
      <c r="U878" s="3"/>
      <c r="V878" s="4"/>
      <c r="W878" s="3"/>
      <c r="X878" s="4"/>
      <c r="Y878" s="3"/>
      <c r="Z878" s="4"/>
      <c r="AA878" s="3"/>
      <c r="AB878" s="4"/>
      <c r="AC878" s="3"/>
      <c r="AD878" s="4"/>
      <c r="AE878" s="3"/>
      <c r="AF878" s="4"/>
      <c r="AG878" s="3"/>
      <c r="AH878" s="4"/>
      <c r="AI878" s="3"/>
      <c r="AJ878" s="4"/>
    </row>
    <row r="879">
      <c r="A879" s="3"/>
      <c r="B879" s="4"/>
      <c r="C879" s="3"/>
      <c r="D879" s="4"/>
      <c r="E879" s="3"/>
      <c r="F879" s="4"/>
      <c r="G879" s="3"/>
      <c r="H879" s="4"/>
      <c r="I879" s="3"/>
      <c r="J879" s="4"/>
      <c r="K879" s="3"/>
      <c r="L879" s="4"/>
      <c r="M879" s="3"/>
      <c r="N879" s="4"/>
      <c r="O879" s="3"/>
      <c r="P879" s="4"/>
      <c r="Q879" s="3"/>
      <c r="R879" s="4"/>
      <c r="S879" s="3"/>
      <c r="T879" s="4"/>
      <c r="U879" s="3"/>
      <c r="V879" s="4"/>
      <c r="W879" s="3"/>
      <c r="X879" s="4"/>
      <c r="Y879" s="3"/>
      <c r="Z879" s="4"/>
      <c r="AA879" s="3"/>
      <c r="AB879" s="4"/>
      <c r="AC879" s="3"/>
      <c r="AD879" s="4"/>
      <c r="AE879" s="3"/>
      <c r="AF879" s="4"/>
      <c r="AG879" s="3"/>
      <c r="AH879" s="4"/>
      <c r="AI879" s="3"/>
      <c r="AJ879" s="4"/>
    </row>
    <row r="880">
      <c r="A880" s="3"/>
      <c r="B880" s="4"/>
      <c r="C880" s="3"/>
      <c r="D880" s="4"/>
      <c r="E880" s="3"/>
      <c r="F880" s="4"/>
      <c r="G880" s="3"/>
      <c r="H880" s="4"/>
      <c r="I880" s="3"/>
      <c r="J880" s="4"/>
      <c r="K880" s="3"/>
      <c r="L880" s="4"/>
      <c r="M880" s="3"/>
      <c r="N880" s="4"/>
      <c r="O880" s="3"/>
      <c r="P880" s="4"/>
      <c r="Q880" s="3"/>
      <c r="R880" s="4"/>
      <c r="S880" s="3"/>
      <c r="T880" s="4"/>
      <c r="U880" s="3"/>
      <c r="V880" s="4"/>
      <c r="W880" s="3"/>
      <c r="X880" s="4"/>
      <c r="Y880" s="3"/>
      <c r="Z880" s="4"/>
      <c r="AA880" s="3"/>
      <c r="AB880" s="4"/>
      <c r="AC880" s="3"/>
      <c r="AD880" s="4"/>
      <c r="AE880" s="3"/>
      <c r="AF880" s="4"/>
      <c r="AG880" s="3"/>
      <c r="AH880" s="4"/>
      <c r="AI880" s="3"/>
      <c r="AJ880" s="4"/>
    </row>
    <row r="881">
      <c r="A881" s="3"/>
      <c r="B881" s="4"/>
      <c r="C881" s="3"/>
      <c r="D881" s="4"/>
      <c r="E881" s="3"/>
      <c r="F881" s="4"/>
      <c r="G881" s="3"/>
      <c r="H881" s="4"/>
      <c r="I881" s="3"/>
      <c r="J881" s="4"/>
      <c r="K881" s="3"/>
      <c r="L881" s="4"/>
      <c r="M881" s="3"/>
      <c r="N881" s="4"/>
      <c r="O881" s="3"/>
      <c r="P881" s="4"/>
      <c r="Q881" s="3"/>
      <c r="R881" s="4"/>
      <c r="S881" s="3"/>
      <c r="T881" s="4"/>
      <c r="U881" s="3"/>
      <c r="V881" s="4"/>
      <c r="W881" s="3"/>
      <c r="X881" s="4"/>
      <c r="Y881" s="3"/>
      <c r="Z881" s="4"/>
      <c r="AA881" s="3"/>
      <c r="AB881" s="4"/>
      <c r="AC881" s="3"/>
      <c r="AD881" s="4"/>
      <c r="AE881" s="3"/>
      <c r="AF881" s="4"/>
      <c r="AG881" s="3"/>
      <c r="AH881" s="4"/>
      <c r="AI881" s="3"/>
      <c r="AJ881" s="4"/>
    </row>
    <row r="882">
      <c r="A882" s="3"/>
      <c r="B882" s="4"/>
      <c r="C882" s="3"/>
      <c r="D882" s="4"/>
      <c r="E882" s="3"/>
      <c r="F882" s="4"/>
      <c r="G882" s="3"/>
      <c r="H882" s="4"/>
      <c r="I882" s="3"/>
      <c r="J882" s="4"/>
      <c r="K882" s="3"/>
      <c r="L882" s="4"/>
      <c r="M882" s="3"/>
      <c r="N882" s="4"/>
      <c r="O882" s="3"/>
      <c r="P882" s="4"/>
      <c r="Q882" s="3"/>
      <c r="R882" s="4"/>
      <c r="S882" s="3"/>
      <c r="T882" s="4"/>
      <c r="U882" s="3"/>
      <c r="V882" s="4"/>
      <c r="W882" s="3"/>
      <c r="X882" s="4"/>
      <c r="Y882" s="3"/>
      <c r="Z882" s="4"/>
      <c r="AA882" s="3"/>
      <c r="AB882" s="4"/>
      <c r="AC882" s="3"/>
      <c r="AD882" s="4"/>
      <c r="AE882" s="3"/>
      <c r="AF882" s="4"/>
      <c r="AG882" s="3"/>
      <c r="AH882" s="4"/>
      <c r="AI882" s="3"/>
      <c r="AJ882" s="4"/>
    </row>
    <row r="883">
      <c r="A883" s="3"/>
      <c r="B883" s="4"/>
      <c r="C883" s="3"/>
      <c r="D883" s="4"/>
      <c r="E883" s="3"/>
      <c r="F883" s="4"/>
      <c r="G883" s="3"/>
      <c r="H883" s="4"/>
      <c r="I883" s="3"/>
      <c r="J883" s="4"/>
      <c r="K883" s="3"/>
      <c r="L883" s="4"/>
      <c r="M883" s="3"/>
      <c r="N883" s="4"/>
      <c r="O883" s="3"/>
      <c r="P883" s="4"/>
      <c r="Q883" s="3"/>
      <c r="R883" s="4"/>
      <c r="S883" s="3"/>
      <c r="T883" s="4"/>
      <c r="U883" s="3"/>
      <c r="V883" s="4"/>
      <c r="W883" s="3"/>
      <c r="X883" s="4"/>
      <c r="Y883" s="3"/>
      <c r="Z883" s="4"/>
      <c r="AA883" s="3"/>
      <c r="AB883" s="4"/>
      <c r="AC883" s="3"/>
      <c r="AD883" s="4"/>
      <c r="AE883" s="3"/>
      <c r="AF883" s="4"/>
      <c r="AG883" s="3"/>
      <c r="AH883" s="4"/>
      <c r="AI883" s="3"/>
      <c r="AJ883" s="4"/>
    </row>
    <row r="884">
      <c r="A884" s="3"/>
      <c r="B884" s="4"/>
      <c r="C884" s="3"/>
      <c r="D884" s="4"/>
      <c r="E884" s="3"/>
      <c r="F884" s="4"/>
      <c r="G884" s="3"/>
      <c r="H884" s="4"/>
      <c r="I884" s="3"/>
      <c r="J884" s="4"/>
      <c r="K884" s="3"/>
      <c r="L884" s="4"/>
      <c r="M884" s="3"/>
      <c r="N884" s="4"/>
      <c r="O884" s="3"/>
      <c r="P884" s="4"/>
      <c r="Q884" s="3"/>
      <c r="R884" s="4"/>
      <c r="S884" s="3"/>
      <c r="T884" s="4"/>
      <c r="U884" s="3"/>
      <c r="V884" s="4"/>
      <c r="W884" s="3"/>
      <c r="X884" s="4"/>
      <c r="Y884" s="3"/>
      <c r="Z884" s="4"/>
      <c r="AA884" s="3"/>
      <c r="AB884" s="4"/>
      <c r="AC884" s="3"/>
      <c r="AD884" s="4"/>
      <c r="AE884" s="3"/>
      <c r="AF884" s="4"/>
      <c r="AG884" s="3"/>
      <c r="AH884" s="4"/>
      <c r="AI884" s="3"/>
      <c r="AJ884" s="4"/>
    </row>
    <row r="885">
      <c r="A885" s="3"/>
      <c r="B885" s="4"/>
      <c r="C885" s="3"/>
      <c r="D885" s="4"/>
      <c r="E885" s="3"/>
      <c r="F885" s="4"/>
      <c r="G885" s="3"/>
      <c r="H885" s="4"/>
      <c r="I885" s="3"/>
      <c r="J885" s="4"/>
      <c r="K885" s="3"/>
      <c r="L885" s="4"/>
      <c r="M885" s="3"/>
      <c r="N885" s="4"/>
      <c r="O885" s="3"/>
      <c r="P885" s="4"/>
      <c r="Q885" s="3"/>
      <c r="R885" s="4"/>
      <c r="S885" s="3"/>
      <c r="T885" s="4"/>
      <c r="U885" s="3"/>
      <c r="V885" s="4"/>
      <c r="W885" s="3"/>
      <c r="X885" s="4"/>
      <c r="Y885" s="3"/>
      <c r="Z885" s="4"/>
      <c r="AA885" s="3"/>
      <c r="AB885" s="4"/>
      <c r="AC885" s="3"/>
      <c r="AD885" s="4"/>
      <c r="AE885" s="3"/>
      <c r="AF885" s="4"/>
      <c r="AG885" s="3"/>
      <c r="AH885" s="4"/>
      <c r="AI885" s="3"/>
      <c r="AJ885" s="4"/>
    </row>
    <row r="886">
      <c r="A886" s="3"/>
      <c r="B886" s="4"/>
      <c r="C886" s="3"/>
      <c r="D886" s="4"/>
      <c r="E886" s="3"/>
      <c r="F886" s="4"/>
      <c r="G886" s="3"/>
      <c r="H886" s="4"/>
      <c r="I886" s="3"/>
      <c r="J886" s="4"/>
      <c r="K886" s="3"/>
      <c r="L886" s="4"/>
      <c r="M886" s="3"/>
      <c r="N886" s="4"/>
      <c r="O886" s="3"/>
      <c r="P886" s="4"/>
      <c r="Q886" s="3"/>
      <c r="R886" s="4"/>
      <c r="S886" s="3"/>
      <c r="T886" s="4"/>
      <c r="U886" s="3"/>
      <c r="V886" s="4"/>
      <c r="W886" s="3"/>
      <c r="X886" s="4"/>
      <c r="Y886" s="3"/>
      <c r="Z886" s="4"/>
      <c r="AA886" s="3"/>
      <c r="AB886" s="4"/>
      <c r="AC886" s="3"/>
      <c r="AD886" s="4"/>
      <c r="AE886" s="3"/>
      <c r="AF886" s="4"/>
      <c r="AG886" s="3"/>
      <c r="AH886" s="4"/>
      <c r="AI886" s="3"/>
      <c r="AJ886" s="4"/>
    </row>
    <row r="887">
      <c r="A887" s="3"/>
      <c r="B887" s="4"/>
      <c r="C887" s="3"/>
      <c r="D887" s="4"/>
      <c r="E887" s="3"/>
      <c r="F887" s="4"/>
      <c r="G887" s="3"/>
      <c r="H887" s="4"/>
      <c r="I887" s="3"/>
      <c r="J887" s="4"/>
      <c r="K887" s="3"/>
      <c r="L887" s="4"/>
      <c r="M887" s="3"/>
      <c r="N887" s="4"/>
      <c r="O887" s="3"/>
      <c r="P887" s="4"/>
      <c r="Q887" s="3"/>
      <c r="R887" s="4"/>
      <c r="S887" s="3"/>
      <c r="T887" s="4"/>
      <c r="U887" s="3"/>
      <c r="V887" s="4"/>
      <c r="W887" s="3"/>
      <c r="X887" s="4"/>
      <c r="Y887" s="3"/>
      <c r="Z887" s="4"/>
      <c r="AA887" s="3"/>
      <c r="AB887" s="4"/>
      <c r="AC887" s="3"/>
      <c r="AD887" s="4"/>
      <c r="AE887" s="3"/>
      <c r="AF887" s="4"/>
      <c r="AG887" s="3"/>
      <c r="AH887" s="4"/>
      <c r="AI887" s="3"/>
      <c r="AJ887" s="4"/>
    </row>
    <row r="888">
      <c r="A888" s="3"/>
      <c r="B888" s="4"/>
      <c r="C888" s="3"/>
      <c r="D888" s="4"/>
      <c r="E888" s="3"/>
      <c r="F888" s="4"/>
      <c r="G888" s="3"/>
      <c r="H888" s="4"/>
      <c r="I888" s="3"/>
      <c r="J888" s="4"/>
      <c r="K888" s="3"/>
      <c r="L888" s="4"/>
      <c r="M888" s="3"/>
      <c r="N888" s="4"/>
      <c r="O888" s="3"/>
      <c r="P888" s="4"/>
      <c r="Q888" s="3"/>
      <c r="R888" s="4"/>
      <c r="S888" s="3"/>
      <c r="T888" s="4"/>
      <c r="U888" s="3"/>
      <c r="V888" s="4"/>
      <c r="W888" s="3"/>
      <c r="X888" s="4"/>
      <c r="Y888" s="3"/>
      <c r="Z888" s="4"/>
      <c r="AA888" s="3"/>
      <c r="AB888" s="4"/>
      <c r="AC888" s="3"/>
      <c r="AD888" s="4"/>
      <c r="AE888" s="3"/>
      <c r="AF888" s="4"/>
      <c r="AG888" s="3"/>
      <c r="AH888" s="4"/>
      <c r="AI888" s="3"/>
      <c r="AJ888" s="4"/>
    </row>
    <row r="889">
      <c r="A889" s="3"/>
      <c r="B889" s="4"/>
      <c r="C889" s="3"/>
      <c r="D889" s="4"/>
      <c r="E889" s="3"/>
      <c r="F889" s="4"/>
      <c r="G889" s="3"/>
      <c r="H889" s="4"/>
      <c r="I889" s="3"/>
      <c r="J889" s="4"/>
      <c r="K889" s="3"/>
      <c r="L889" s="4"/>
      <c r="M889" s="3"/>
      <c r="N889" s="4"/>
      <c r="O889" s="3"/>
      <c r="P889" s="4"/>
      <c r="Q889" s="3"/>
      <c r="R889" s="4"/>
      <c r="S889" s="3"/>
      <c r="T889" s="4"/>
      <c r="U889" s="3"/>
      <c r="V889" s="4"/>
      <c r="W889" s="3"/>
      <c r="X889" s="4"/>
      <c r="Y889" s="3"/>
      <c r="Z889" s="4"/>
      <c r="AA889" s="3"/>
      <c r="AB889" s="4"/>
      <c r="AC889" s="3"/>
      <c r="AD889" s="4"/>
      <c r="AE889" s="3"/>
      <c r="AF889" s="4"/>
      <c r="AG889" s="3"/>
      <c r="AH889" s="4"/>
      <c r="AI889" s="3"/>
      <c r="AJ889" s="4"/>
    </row>
    <row r="890">
      <c r="A890" s="3"/>
      <c r="B890" s="4"/>
      <c r="C890" s="3"/>
      <c r="D890" s="4"/>
      <c r="E890" s="3"/>
      <c r="F890" s="4"/>
      <c r="G890" s="3"/>
      <c r="H890" s="4"/>
      <c r="I890" s="3"/>
      <c r="J890" s="4"/>
      <c r="K890" s="3"/>
      <c r="L890" s="4"/>
      <c r="M890" s="3"/>
      <c r="N890" s="4"/>
      <c r="O890" s="3"/>
      <c r="P890" s="4"/>
      <c r="Q890" s="3"/>
      <c r="R890" s="4"/>
      <c r="S890" s="3"/>
      <c r="T890" s="4"/>
      <c r="U890" s="3"/>
      <c r="V890" s="4"/>
      <c r="W890" s="3"/>
      <c r="X890" s="4"/>
      <c r="Y890" s="3"/>
      <c r="Z890" s="4"/>
      <c r="AA890" s="3"/>
      <c r="AB890" s="4"/>
      <c r="AC890" s="3"/>
      <c r="AD890" s="4"/>
      <c r="AE890" s="3"/>
      <c r="AF890" s="4"/>
      <c r="AG890" s="3"/>
      <c r="AH890" s="4"/>
      <c r="AI890" s="3"/>
      <c r="AJ890" s="4"/>
    </row>
    <row r="891">
      <c r="A891" s="3"/>
      <c r="B891" s="4"/>
      <c r="C891" s="3"/>
      <c r="D891" s="4"/>
      <c r="E891" s="3"/>
      <c r="F891" s="4"/>
      <c r="G891" s="3"/>
      <c r="H891" s="4"/>
      <c r="I891" s="3"/>
      <c r="J891" s="4"/>
      <c r="K891" s="3"/>
      <c r="L891" s="4"/>
      <c r="M891" s="3"/>
      <c r="N891" s="4"/>
      <c r="O891" s="3"/>
      <c r="P891" s="4"/>
      <c r="Q891" s="3"/>
      <c r="R891" s="4"/>
      <c r="S891" s="3"/>
      <c r="T891" s="4"/>
      <c r="U891" s="3"/>
      <c r="V891" s="4"/>
      <c r="W891" s="3"/>
      <c r="X891" s="4"/>
      <c r="Y891" s="3"/>
      <c r="Z891" s="4"/>
      <c r="AA891" s="3"/>
      <c r="AB891" s="4"/>
      <c r="AC891" s="3"/>
      <c r="AD891" s="4"/>
      <c r="AE891" s="3"/>
      <c r="AF891" s="4"/>
      <c r="AG891" s="3"/>
      <c r="AH891" s="4"/>
      <c r="AI891" s="3"/>
      <c r="AJ891" s="4"/>
    </row>
    <row r="892">
      <c r="A892" s="3"/>
      <c r="B892" s="4"/>
      <c r="C892" s="3"/>
      <c r="D892" s="4"/>
      <c r="E892" s="3"/>
      <c r="F892" s="4"/>
      <c r="G892" s="3"/>
      <c r="H892" s="4"/>
      <c r="I892" s="3"/>
      <c r="J892" s="4"/>
      <c r="K892" s="3"/>
      <c r="L892" s="4"/>
      <c r="M892" s="3"/>
      <c r="N892" s="4"/>
      <c r="O892" s="3"/>
      <c r="P892" s="4"/>
      <c r="Q892" s="3"/>
      <c r="R892" s="4"/>
      <c r="S892" s="3"/>
      <c r="T892" s="4"/>
      <c r="U892" s="3"/>
      <c r="V892" s="4"/>
      <c r="W892" s="3"/>
      <c r="X892" s="4"/>
      <c r="Y892" s="3"/>
      <c r="Z892" s="4"/>
      <c r="AA892" s="3"/>
      <c r="AB892" s="4"/>
      <c r="AC892" s="3"/>
      <c r="AD892" s="4"/>
      <c r="AE892" s="3"/>
      <c r="AF892" s="4"/>
      <c r="AG892" s="3"/>
      <c r="AH892" s="4"/>
      <c r="AI892" s="3"/>
      <c r="AJ892" s="4"/>
    </row>
    <row r="893">
      <c r="A893" s="3"/>
      <c r="B893" s="4"/>
      <c r="C893" s="3"/>
      <c r="D893" s="4"/>
      <c r="E893" s="3"/>
      <c r="F893" s="4"/>
      <c r="G893" s="3"/>
      <c r="H893" s="4"/>
      <c r="I893" s="3"/>
      <c r="J893" s="4"/>
      <c r="K893" s="3"/>
      <c r="L893" s="4"/>
      <c r="M893" s="3"/>
      <c r="N893" s="4"/>
      <c r="O893" s="3"/>
      <c r="P893" s="4"/>
      <c r="Q893" s="3"/>
      <c r="R893" s="4"/>
      <c r="S893" s="3"/>
      <c r="T893" s="4"/>
      <c r="U893" s="3"/>
      <c r="V893" s="4"/>
      <c r="W893" s="3"/>
      <c r="X893" s="4"/>
      <c r="Y893" s="3"/>
      <c r="Z893" s="4"/>
      <c r="AA893" s="3"/>
      <c r="AB893" s="4"/>
      <c r="AC893" s="3"/>
      <c r="AD893" s="4"/>
      <c r="AE893" s="3"/>
      <c r="AF893" s="4"/>
      <c r="AG893" s="3"/>
      <c r="AH893" s="4"/>
      <c r="AI893" s="3"/>
      <c r="AJ893" s="4"/>
    </row>
    <row r="894">
      <c r="A894" s="3"/>
      <c r="B894" s="4"/>
      <c r="C894" s="3"/>
      <c r="D894" s="4"/>
      <c r="E894" s="3"/>
      <c r="F894" s="4"/>
      <c r="G894" s="3"/>
      <c r="H894" s="4"/>
      <c r="I894" s="3"/>
      <c r="J894" s="4"/>
      <c r="K894" s="3"/>
      <c r="L894" s="4"/>
      <c r="M894" s="3"/>
      <c r="N894" s="4"/>
      <c r="O894" s="3"/>
      <c r="P894" s="4"/>
      <c r="Q894" s="3"/>
      <c r="R894" s="4"/>
      <c r="S894" s="3"/>
      <c r="T894" s="4"/>
      <c r="U894" s="3"/>
      <c r="V894" s="4"/>
      <c r="W894" s="3"/>
      <c r="X894" s="4"/>
      <c r="Y894" s="3"/>
      <c r="Z894" s="4"/>
      <c r="AA894" s="3"/>
      <c r="AB894" s="4"/>
      <c r="AC894" s="3"/>
      <c r="AD894" s="4"/>
      <c r="AE894" s="3"/>
      <c r="AF894" s="4"/>
      <c r="AG894" s="3"/>
      <c r="AH894" s="4"/>
      <c r="AI894" s="3"/>
      <c r="AJ894" s="4"/>
    </row>
    <row r="895">
      <c r="A895" s="3"/>
      <c r="B895" s="4"/>
      <c r="C895" s="3"/>
      <c r="D895" s="4"/>
      <c r="E895" s="3"/>
      <c r="F895" s="4"/>
      <c r="G895" s="3"/>
      <c r="H895" s="4"/>
      <c r="I895" s="3"/>
      <c r="J895" s="4"/>
      <c r="K895" s="3"/>
      <c r="L895" s="4"/>
      <c r="M895" s="3"/>
      <c r="N895" s="4"/>
      <c r="O895" s="3"/>
      <c r="P895" s="4"/>
      <c r="Q895" s="3"/>
      <c r="R895" s="4"/>
      <c r="S895" s="3"/>
      <c r="T895" s="4"/>
      <c r="U895" s="3"/>
      <c r="V895" s="4"/>
      <c r="W895" s="3"/>
      <c r="X895" s="4"/>
      <c r="Y895" s="3"/>
      <c r="Z895" s="4"/>
      <c r="AA895" s="3"/>
      <c r="AB895" s="4"/>
      <c r="AC895" s="3"/>
      <c r="AD895" s="4"/>
      <c r="AE895" s="3"/>
      <c r="AF895" s="4"/>
      <c r="AG895" s="3"/>
      <c r="AH895" s="4"/>
      <c r="AI895" s="3"/>
      <c r="AJ895" s="4"/>
    </row>
    <row r="896">
      <c r="A896" s="3"/>
      <c r="B896" s="4"/>
      <c r="C896" s="3"/>
      <c r="D896" s="4"/>
      <c r="E896" s="3"/>
      <c r="F896" s="4"/>
      <c r="G896" s="3"/>
      <c r="H896" s="4"/>
      <c r="I896" s="3"/>
      <c r="J896" s="4"/>
      <c r="K896" s="3"/>
      <c r="L896" s="4"/>
      <c r="M896" s="3"/>
      <c r="N896" s="4"/>
      <c r="O896" s="3"/>
      <c r="P896" s="4"/>
      <c r="Q896" s="3"/>
      <c r="R896" s="4"/>
      <c r="S896" s="3"/>
      <c r="T896" s="4"/>
      <c r="U896" s="3"/>
      <c r="V896" s="4"/>
      <c r="W896" s="3"/>
      <c r="X896" s="4"/>
      <c r="Y896" s="3"/>
      <c r="Z896" s="4"/>
      <c r="AA896" s="3"/>
      <c r="AB896" s="4"/>
      <c r="AC896" s="3"/>
      <c r="AD896" s="4"/>
      <c r="AE896" s="3"/>
      <c r="AF896" s="4"/>
      <c r="AG896" s="3"/>
      <c r="AH896" s="4"/>
      <c r="AI896" s="3"/>
      <c r="AJ896" s="4"/>
    </row>
    <row r="897">
      <c r="A897" s="3"/>
      <c r="B897" s="4"/>
      <c r="C897" s="3"/>
      <c r="D897" s="4"/>
      <c r="E897" s="3"/>
      <c r="F897" s="4"/>
      <c r="G897" s="3"/>
      <c r="H897" s="4"/>
      <c r="I897" s="3"/>
      <c r="J897" s="4"/>
      <c r="K897" s="3"/>
      <c r="L897" s="4"/>
      <c r="M897" s="3"/>
      <c r="N897" s="4"/>
      <c r="O897" s="3"/>
      <c r="P897" s="4"/>
      <c r="Q897" s="3"/>
      <c r="R897" s="4"/>
      <c r="S897" s="3"/>
      <c r="T897" s="4"/>
      <c r="U897" s="3"/>
      <c r="V897" s="4"/>
      <c r="W897" s="3"/>
      <c r="X897" s="4"/>
      <c r="Y897" s="3"/>
      <c r="Z897" s="4"/>
      <c r="AA897" s="3"/>
      <c r="AB897" s="4"/>
      <c r="AC897" s="3"/>
      <c r="AD897" s="4"/>
      <c r="AE897" s="3"/>
      <c r="AF897" s="4"/>
      <c r="AG897" s="3"/>
      <c r="AH897" s="4"/>
      <c r="AI897" s="3"/>
      <c r="AJ897" s="4"/>
    </row>
    <row r="898">
      <c r="A898" s="3"/>
      <c r="B898" s="4"/>
      <c r="C898" s="3"/>
      <c r="D898" s="4"/>
      <c r="E898" s="3"/>
      <c r="F898" s="4"/>
      <c r="G898" s="3"/>
      <c r="H898" s="4"/>
      <c r="I898" s="3"/>
      <c r="J898" s="4"/>
      <c r="K898" s="3"/>
      <c r="L898" s="4"/>
      <c r="M898" s="3"/>
      <c r="N898" s="4"/>
      <c r="O898" s="3"/>
      <c r="P898" s="4"/>
      <c r="Q898" s="3"/>
      <c r="R898" s="4"/>
      <c r="S898" s="3"/>
      <c r="T898" s="4"/>
      <c r="U898" s="3"/>
      <c r="V898" s="4"/>
      <c r="W898" s="3"/>
      <c r="X898" s="4"/>
      <c r="Y898" s="3"/>
      <c r="Z898" s="4"/>
      <c r="AA898" s="3"/>
      <c r="AB898" s="4"/>
      <c r="AC898" s="3"/>
      <c r="AD898" s="4"/>
      <c r="AE898" s="3"/>
      <c r="AF898" s="4"/>
      <c r="AG898" s="3"/>
      <c r="AH898" s="4"/>
      <c r="AI898" s="3"/>
      <c r="AJ898" s="4"/>
    </row>
    <row r="899">
      <c r="A899" s="3"/>
      <c r="B899" s="4"/>
      <c r="C899" s="3"/>
      <c r="D899" s="4"/>
      <c r="E899" s="3"/>
      <c r="F899" s="4"/>
      <c r="G899" s="3"/>
      <c r="H899" s="4"/>
      <c r="I899" s="3"/>
      <c r="J899" s="4"/>
      <c r="K899" s="3"/>
      <c r="L899" s="4"/>
      <c r="M899" s="3"/>
      <c r="N899" s="4"/>
      <c r="O899" s="3"/>
      <c r="P899" s="4"/>
      <c r="Q899" s="3"/>
      <c r="R899" s="4"/>
      <c r="S899" s="3"/>
      <c r="T899" s="4"/>
      <c r="U899" s="3"/>
      <c r="V899" s="4"/>
      <c r="W899" s="3"/>
      <c r="X899" s="4"/>
      <c r="Y899" s="3"/>
      <c r="Z899" s="4"/>
      <c r="AA899" s="3"/>
      <c r="AB899" s="4"/>
      <c r="AC899" s="3"/>
      <c r="AD899" s="4"/>
      <c r="AE899" s="3"/>
      <c r="AF899" s="4"/>
      <c r="AG899" s="3"/>
      <c r="AH899" s="4"/>
      <c r="AI899" s="3"/>
      <c r="AJ899" s="4"/>
    </row>
    <row r="900">
      <c r="A900" s="3"/>
      <c r="B900" s="4"/>
      <c r="C900" s="3"/>
      <c r="D900" s="4"/>
      <c r="E900" s="3"/>
      <c r="F900" s="4"/>
      <c r="G900" s="3"/>
      <c r="H900" s="4"/>
      <c r="I900" s="3"/>
      <c r="J900" s="4"/>
      <c r="K900" s="3"/>
      <c r="L900" s="4"/>
      <c r="M900" s="3"/>
      <c r="N900" s="4"/>
      <c r="O900" s="3"/>
      <c r="P900" s="4"/>
      <c r="Q900" s="3"/>
      <c r="R900" s="4"/>
      <c r="S900" s="3"/>
      <c r="T900" s="4"/>
      <c r="U900" s="3"/>
      <c r="V900" s="4"/>
      <c r="W900" s="3"/>
      <c r="X900" s="4"/>
      <c r="Y900" s="3"/>
      <c r="Z900" s="4"/>
      <c r="AA900" s="3"/>
      <c r="AB900" s="4"/>
      <c r="AC900" s="3"/>
      <c r="AD900" s="4"/>
      <c r="AE900" s="3"/>
      <c r="AF900" s="4"/>
      <c r="AG900" s="3"/>
      <c r="AH900" s="4"/>
      <c r="AI900" s="3"/>
      <c r="AJ900" s="4"/>
    </row>
    <row r="901">
      <c r="A901" s="3"/>
      <c r="B901" s="4"/>
      <c r="C901" s="3"/>
      <c r="D901" s="4"/>
      <c r="E901" s="3"/>
      <c r="F901" s="4"/>
      <c r="G901" s="3"/>
      <c r="H901" s="4"/>
      <c r="I901" s="3"/>
      <c r="J901" s="4"/>
      <c r="K901" s="3"/>
      <c r="L901" s="4"/>
      <c r="M901" s="3"/>
      <c r="N901" s="4"/>
      <c r="O901" s="3"/>
      <c r="P901" s="4"/>
      <c r="Q901" s="3"/>
      <c r="R901" s="4"/>
      <c r="S901" s="3"/>
      <c r="T901" s="4"/>
      <c r="U901" s="3"/>
      <c r="V901" s="4"/>
      <c r="W901" s="3"/>
      <c r="X901" s="4"/>
      <c r="Y901" s="3"/>
      <c r="Z901" s="4"/>
      <c r="AA901" s="3"/>
      <c r="AB901" s="4"/>
      <c r="AC901" s="3"/>
      <c r="AD901" s="4"/>
      <c r="AE901" s="3"/>
      <c r="AF901" s="4"/>
      <c r="AG901" s="3"/>
      <c r="AH901" s="4"/>
      <c r="AI901" s="3"/>
      <c r="AJ901" s="4"/>
    </row>
    <row r="902">
      <c r="A902" s="3"/>
      <c r="B902" s="4"/>
      <c r="C902" s="3"/>
      <c r="D902" s="4"/>
      <c r="E902" s="3"/>
      <c r="F902" s="4"/>
      <c r="G902" s="3"/>
      <c r="H902" s="4"/>
      <c r="I902" s="3"/>
      <c r="J902" s="4"/>
      <c r="K902" s="3"/>
      <c r="L902" s="4"/>
      <c r="M902" s="3"/>
      <c r="N902" s="4"/>
      <c r="O902" s="3"/>
      <c r="P902" s="4"/>
      <c r="Q902" s="3"/>
      <c r="R902" s="4"/>
      <c r="S902" s="3"/>
      <c r="T902" s="4"/>
      <c r="U902" s="3"/>
      <c r="V902" s="4"/>
      <c r="W902" s="3"/>
      <c r="X902" s="4"/>
      <c r="Y902" s="3"/>
      <c r="Z902" s="4"/>
      <c r="AA902" s="3"/>
      <c r="AB902" s="4"/>
      <c r="AC902" s="3"/>
      <c r="AD902" s="4"/>
      <c r="AE902" s="3"/>
      <c r="AF902" s="4"/>
      <c r="AG902" s="3"/>
      <c r="AH902" s="4"/>
      <c r="AI902" s="3"/>
      <c r="AJ902" s="4"/>
    </row>
    <row r="903">
      <c r="A903" s="3"/>
      <c r="B903" s="4"/>
      <c r="C903" s="3"/>
      <c r="D903" s="4"/>
      <c r="E903" s="3"/>
      <c r="F903" s="4"/>
      <c r="G903" s="3"/>
      <c r="H903" s="4"/>
      <c r="I903" s="3"/>
      <c r="J903" s="4"/>
      <c r="K903" s="3"/>
      <c r="L903" s="4"/>
      <c r="M903" s="3"/>
      <c r="N903" s="4"/>
      <c r="O903" s="3"/>
      <c r="P903" s="4"/>
      <c r="Q903" s="3"/>
      <c r="R903" s="4"/>
      <c r="S903" s="3"/>
      <c r="T903" s="4"/>
      <c r="U903" s="3"/>
      <c r="V903" s="4"/>
      <c r="W903" s="3"/>
      <c r="X903" s="4"/>
      <c r="Y903" s="3"/>
      <c r="Z903" s="4"/>
      <c r="AA903" s="3"/>
      <c r="AB903" s="4"/>
      <c r="AC903" s="3"/>
      <c r="AD903" s="4"/>
      <c r="AE903" s="3"/>
      <c r="AF903" s="4"/>
      <c r="AG903" s="3"/>
      <c r="AH903" s="4"/>
      <c r="AI903" s="3"/>
      <c r="AJ903" s="4"/>
    </row>
    <row r="904">
      <c r="A904" s="3"/>
      <c r="B904" s="4"/>
      <c r="C904" s="3"/>
      <c r="D904" s="4"/>
      <c r="E904" s="3"/>
      <c r="F904" s="4"/>
      <c r="G904" s="3"/>
      <c r="H904" s="4"/>
      <c r="I904" s="3"/>
      <c r="J904" s="4"/>
      <c r="K904" s="3"/>
      <c r="L904" s="4"/>
      <c r="M904" s="3"/>
      <c r="N904" s="4"/>
      <c r="O904" s="3"/>
      <c r="P904" s="4"/>
      <c r="Q904" s="3"/>
      <c r="R904" s="4"/>
      <c r="S904" s="3"/>
      <c r="T904" s="4"/>
      <c r="U904" s="3"/>
      <c r="V904" s="4"/>
      <c r="W904" s="3"/>
      <c r="X904" s="4"/>
      <c r="Y904" s="3"/>
      <c r="Z904" s="4"/>
      <c r="AA904" s="3"/>
      <c r="AB904" s="4"/>
      <c r="AC904" s="3"/>
      <c r="AD904" s="4"/>
      <c r="AE904" s="3"/>
      <c r="AF904" s="4"/>
      <c r="AG904" s="3"/>
      <c r="AH904" s="4"/>
      <c r="AI904" s="3"/>
      <c r="AJ904" s="4"/>
    </row>
    <row r="905">
      <c r="A905" s="3"/>
      <c r="B905" s="4"/>
      <c r="C905" s="3"/>
      <c r="D905" s="4"/>
      <c r="E905" s="3"/>
      <c r="F905" s="4"/>
      <c r="G905" s="3"/>
      <c r="H905" s="4"/>
      <c r="I905" s="3"/>
      <c r="J905" s="4"/>
      <c r="K905" s="3"/>
      <c r="L905" s="4"/>
      <c r="M905" s="3"/>
      <c r="N905" s="4"/>
      <c r="O905" s="3"/>
      <c r="P905" s="4"/>
      <c r="Q905" s="3"/>
      <c r="R905" s="4"/>
      <c r="S905" s="3"/>
      <c r="T905" s="4"/>
      <c r="U905" s="3"/>
      <c r="V905" s="4"/>
      <c r="W905" s="3"/>
      <c r="X905" s="4"/>
      <c r="Y905" s="3"/>
      <c r="Z905" s="4"/>
      <c r="AA905" s="3"/>
      <c r="AB905" s="4"/>
      <c r="AC905" s="3"/>
      <c r="AD905" s="4"/>
      <c r="AE905" s="3"/>
      <c r="AF905" s="4"/>
      <c r="AG905" s="3"/>
      <c r="AH905" s="4"/>
      <c r="AI905" s="3"/>
      <c r="AJ905" s="4"/>
    </row>
    <row r="906">
      <c r="A906" s="3"/>
      <c r="B906" s="4"/>
      <c r="C906" s="3"/>
      <c r="D906" s="4"/>
      <c r="E906" s="3"/>
      <c r="F906" s="4"/>
      <c r="G906" s="3"/>
      <c r="H906" s="4"/>
      <c r="I906" s="3"/>
      <c r="J906" s="4"/>
      <c r="K906" s="3"/>
      <c r="L906" s="4"/>
      <c r="M906" s="3"/>
      <c r="N906" s="4"/>
      <c r="O906" s="3"/>
      <c r="P906" s="4"/>
      <c r="Q906" s="3"/>
      <c r="R906" s="4"/>
      <c r="S906" s="3"/>
      <c r="T906" s="4"/>
      <c r="U906" s="3"/>
      <c r="V906" s="4"/>
      <c r="W906" s="3"/>
      <c r="X906" s="4"/>
      <c r="Y906" s="3"/>
      <c r="Z906" s="4"/>
      <c r="AA906" s="3"/>
      <c r="AB906" s="4"/>
      <c r="AC906" s="3"/>
      <c r="AD906" s="4"/>
      <c r="AE906" s="3"/>
      <c r="AF906" s="4"/>
      <c r="AG906" s="3"/>
      <c r="AH906" s="4"/>
      <c r="AI906" s="3"/>
      <c r="AJ906" s="4"/>
    </row>
    <row r="907">
      <c r="A907" s="3"/>
      <c r="B907" s="4"/>
      <c r="C907" s="3"/>
      <c r="D907" s="4"/>
      <c r="E907" s="3"/>
      <c r="F907" s="4"/>
      <c r="G907" s="3"/>
      <c r="H907" s="4"/>
      <c r="I907" s="3"/>
      <c r="J907" s="4"/>
      <c r="K907" s="3"/>
      <c r="L907" s="4"/>
      <c r="M907" s="3"/>
      <c r="N907" s="4"/>
      <c r="O907" s="3"/>
      <c r="P907" s="4"/>
      <c r="Q907" s="3"/>
      <c r="R907" s="4"/>
      <c r="S907" s="3"/>
      <c r="T907" s="4"/>
      <c r="U907" s="3"/>
      <c r="V907" s="4"/>
      <c r="W907" s="3"/>
      <c r="X907" s="4"/>
      <c r="Y907" s="3"/>
      <c r="Z907" s="4"/>
      <c r="AA907" s="3"/>
      <c r="AB907" s="4"/>
      <c r="AC907" s="3"/>
      <c r="AD907" s="4"/>
      <c r="AE907" s="3"/>
      <c r="AF907" s="4"/>
      <c r="AG907" s="3"/>
      <c r="AH907" s="4"/>
      <c r="AI907" s="3"/>
      <c r="AJ907" s="4"/>
    </row>
    <row r="908">
      <c r="A908" s="3"/>
      <c r="B908" s="4"/>
      <c r="C908" s="3"/>
      <c r="D908" s="4"/>
      <c r="E908" s="3"/>
      <c r="F908" s="4"/>
      <c r="G908" s="3"/>
      <c r="H908" s="4"/>
      <c r="I908" s="3"/>
      <c r="J908" s="4"/>
      <c r="K908" s="3"/>
      <c r="L908" s="4"/>
      <c r="M908" s="3"/>
      <c r="N908" s="4"/>
      <c r="O908" s="3"/>
      <c r="P908" s="4"/>
      <c r="Q908" s="3"/>
      <c r="R908" s="4"/>
      <c r="S908" s="3"/>
      <c r="T908" s="4"/>
      <c r="U908" s="3"/>
      <c r="V908" s="4"/>
      <c r="W908" s="3"/>
      <c r="X908" s="4"/>
      <c r="Y908" s="3"/>
      <c r="Z908" s="4"/>
      <c r="AA908" s="3"/>
      <c r="AB908" s="4"/>
      <c r="AC908" s="3"/>
      <c r="AD908" s="4"/>
      <c r="AE908" s="3"/>
      <c r="AF908" s="4"/>
      <c r="AG908" s="3"/>
      <c r="AH908" s="4"/>
      <c r="AI908" s="3"/>
      <c r="AJ908" s="4"/>
    </row>
    <row r="909">
      <c r="A909" s="3"/>
      <c r="B909" s="4"/>
      <c r="C909" s="3"/>
      <c r="D909" s="4"/>
      <c r="E909" s="3"/>
      <c r="F909" s="4"/>
      <c r="G909" s="3"/>
      <c r="H909" s="4"/>
      <c r="I909" s="3"/>
      <c r="J909" s="4"/>
      <c r="K909" s="3"/>
      <c r="L909" s="4"/>
      <c r="M909" s="3"/>
      <c r="N909" s="4"/>
      <c r="O909" s="3"/>
      <c r="P909" s="4"/>
      <c r="Q909" s="3"/>
      <c r="R909" s="4"/>
      <c r="S909" s="3"/>
      <c r="T909" s="4"/>
      <c r="U909" s="3"/>
      <c r="V909" s="4"/>
      <c r="W909" s="3"/>
      <c r="X909" s="4"/>
      <c r="Y909" s="3"/>
      <c r="Z909" s="4"/>
      <c r="AA909" s="3"/>
      <c r="AB909" s="4"/>
      <c r="AC909" s="3"/>
      <c r="AD909" s="4"/>
      <c r="AE909" s="3"/>
      <c r="AF909" s="4"/>
      <c r="AG909" s="3"/>
      <c r="AH909" s="4"/>
      <c r="AI909" s="3"/>
      <c r="AJ909" s="4"/>
    </row>
    <row r="910">
      <c r="A910" s="3"/>
      <c r="B910" s="4"/>
      <c r="C910" s="3"/>
      <c r="D910" s="4"/>
      <c r="E910" s="3"/>
      <c r="F910" s="4"/>
      <c r="G910" s="3"/>
      <c r="H910" s="4"/>
      <c r="I910" s="3"/>
      <c r="J910" s="4"/>
      <c r="K910" s="3"/>
      <c r="L910" s="4"/>
      <c r="M910" s="3"/>
      <c r="N910" s="4"/>
      <c r="O910" s="3"/>
      <c r="P910" s="4"/>
      <c r="Q910" s="3"/>
      <c r="R910" s="4"/>
      <c r="S910" s="3"/>
      <c r="T910" s="4"/>
      <c r="U910" s="3"/>
      <c r="V910" s="4"/>
      <c r="W910" s="3"/>
      <c r="X910" s="4"/>
      <c r="Y910" s="3"/>
      <c r="Z910" s="4"/>
      <c r="AA910" s="3"/>
      <c r="AB910" s="4"/>
      <c r="AC910" s="3"/>
      <c r="AD910" s="4"/>
      <c r="AE910" s="3"/>
      <c r="AF910" s="4"/>
      <c r="AG910" s="3"/>
      <c r="AH910" s="4"/>
      <c r="AI910" s="3"/>
      <c r="AJ910" s="4"/>
    </row>
    <row r="911">
      <c r="A911" s="3"/>
      <c r="B911" s="4"/>
      <c r="C911" s="3"/>
      <c r="D911" s="4"/>
      <c r="E911" s="3"/>
      <c r="F911" s="4"/>
      <c r="G911" s="3"/>
      <c r="H911" s="4"/>
      <c r="I911" s="3"/>
      <c r="J911" s="4"/>
      <c r="K911" s="3"/>
      <c r="L911" s="4"/>
      <c r="M911" s="3"/>
      <c r="N911" s="4"/>
      <c r="O911" s="3"/>
      <c r="P911" s="4"/>
      <c r="Q911" s="3"/>
      <c r="R911" s="4"/>
      <c r="S911" s="3"/>
      <c r="T911" s="4"/>
      <c r="U911" s="3"/>
      <c r="V911" s="4"/>
      <c r="W911" s="3"/>
      <c r="X911" s="4"/>
      <c r="Y911" s="3"/>
      <c r="Z911" s="4"/>
      <c r="AA911" s="3"/>
      <c r="AB911" s="4"/>
      <c r="AC911" s="3"/>
      <c r="AD911" s="4"/>
      <c r="AE911" s="3"/>
      <c r="AF911" s="4"/>
      <c r="AG911" s="3"/>
      <c r="AH911" s="4"/>
      <c r="AI911" s="3"/>
      <c r="AJ911" s="4"/>
    </row>
    <row r="912">
      <c r="A912" s="3"/>
      <c r="B912" s="4"/>
      <c r="C912" s="3"/>
      <c r="D912" s="4"/>
      <c r="E912" s="3"/>
      <c r="F912" s="4"/>
      <c r="G912" s="3"/>
      <c r="H912" s="4"/>
      <c r="I912" s="3"/>
      <c r="J912" s="4"/>
      <c r="K912" s="3"/>
      <c r="L912" s="4"/>
      <c r="M912" s="3"/>
      <c r="N912" s="4"/>
      <c r="O912" s="3"/>
      <c r="P912" s="4"/>
      <c r="Q912" s="3"/>
      <c r="R912" s="4"/>
      <c r="S912" s="3"/>
      <c r="T912" s="4"/>
      <c r="U912" s="3"/>
      <c r="V912" s="4"/>
      <c r="W912" s="3"/>
      <c r="X912" s="4"/>
      <c r="Y912" s="3"/>
      <c r="Z912" s="4"/>
      <c r="AA912" s="3"/>
      <c r="AB912" s="4"/>
      <c r="AC912" s="3"/>
      <c r="AD912" s="4"/>
      <c r="AE912" s="3"/>
      <c r="AF912" s="4"/>
      <c r="AG912" s="3"/>
      <c r="AH912" s="4"/>
      <c r="AI912" s="3"/>
      <c r="AJ912" s="4"/>
    </row>
    <row r="913">
      <c r="A913" s="3"/>
      <c r="B913" s="4"/>
      <c r="C913" s="3"/>
      <c r="D913" s="4"/>
      <c r="E913" s="3"/>
      <c r="F913" s="4"/>
      <c r="G913" s="3"/>
      <c r="H913" s="4"/>
      <c r="I913" s="3"/>
      <c r="J913" s="4"/>
      <c r="K913" s="3"/>
      <c r="L913" s="4"/>
      <c r="M913" s="3"/>
      <c r="N913" s="4"/>
      <c r="O913" s="3"/>
      <c r="P913" s="4"/>
      <c r="Q913" s="3"/>
      <c r="R913" s="4"/>
      <c r="S913" s="3"/>
      <c r="T913" s="4"/>
      <c r="U913" s="3"/>
      <c r="V913" s="4"/>
      <c r="W913" s="3"/>
      <c r="X913" s="4"/>
      <c r="Y913" s="3"/>
      <c r="Z913" s="4"/>
      <c r="AA913" s="3"/>
      <c r="AB913" s="4"/>
      <c r="AC913" s="3"/>
      <c r="AD913" s="4"/>
      <c r="AE913" s="3"/>
      <c r="AF913" s="4"/>
      <c r="AG913" s="3"/>
      <c r="AH913" s="4"/>
      <c r="AI913" s="3"/>
      <c r="AJ913" s="4"/>
    </row>
    <row r="914">
      <c r="A914" s="3"/>
      <c r="B914" s="4"/>
      <c r="C914" s="3"/>
      <c r="D914" s="4"/>
      <c r="E914" s="3"/>
      <c r="F914" s="4"/>
      <c r="G914" s="3"/>
      <c r="H914" s="4"/>
      <c r="I914" s="3"/>
      <c r="J914" s="4"/>
      <c r="K914" s="3"/>
      <c r="L914" s="4"/>
      <c r="M914" s="3"/>
      <c r="N914" s="4"/>
      <c r="O914" s="3"/>
      <c r="P914" s="4"/>
      <c r="Q914" s="3"/>
      <c r="R914" s="4"/>
      <c r="S914" s="3"/>
      <c r="T914" s="4"/>
      <c r="U914" s="3"/>
      <c r="V914" s="4"/>
      <c r="W914" s="3"/>
      <c r="X914" s="4"/>
      <c r="Y914" s="3"/>
      <c r="Z914" s="4"/>
      <c r="AA914" s="3"/>
      <c r="AB914" s="4"/>
      <c r="AC914" s="3"/>
      <c r="AD914" s="4"/>
      <c r="AE914" s="3"/>
      <c r="AF914" s="4"/>
      <c r="AG914" s="3"/>
      <c r="AH914" s="4"/>
      <c r="AI914" s="3"/>
      <c r="AJ914" s="4"/>
    </row>
    <row r="915">
      <c r="A915" s="3"/>
      <c r="B915" s="4"/>
      <c r="C915" s="3"/>
      <c r="D915" s="4"/>
      <c r="E915" s="3"/>
      <c r="F915" s="4"/>
      <c r="G915" s="3"/>
      <c r="H915" s="4"/>
      <c r="I915" s="3"/>
      <c r="J915" s="4"/>
      <c r="K915" s="3"/>
      <c r="L915" s="4"/>
      <c r="M915" s="3"/>
      <c r="N915" s="4"/>
      <c r="O915" s="3"/>
      <c r="P915" s="4"/>
      <c r="Q915" s="3"/>
      <c r="R915" s="4"/>
      <c r="S915" s="3"/>
      <c r="T915" s="4"/>
      <c r="U915" s="3"/>
      <c r="V915" s="4"/>
      <c r="W915" s="3"/>
      <c r="X915" s="4"/>
      <c r="Y915" s="3"/>
      <c r="Z915" s="4"/>
      <c r="AA915" s="3"/>
      <c r="AB915" s="4"/>
      <c r="AC915" s="3"/>
      <c r="AD915" s="4"/>
      <c r="AE915" s="3"/>
      <c r="AF915" s="4"/>
      <c r="AG915" s="3"/>
      <c r="AH915" s="4"/>
      <c r="AI915" s="3"/>
      <c r="AJ915" s="4"/>
    </row>
    <row r="916">
      <c r="A916" s="3"/>
      <c r="B916" s="4"/>
      <c r="C916" s="3"/>
      <c r="D916" s="4"/>
      <c r="E916" s="3"/>
      <c r="F916" s="4"/>
      <c r="G916" s="3"/>
      <c r="H916" s="4"/>
      <c r="I916" s="3"/>
      <c r="J916" s="4"/>
      <c r="K916" s="3"/>
      <c r="L916" s="4"/>
      <c r="M916" s="3"/>
      <c r="N916" s="4"/>
      <c r="O916" s="3"/>
      <c r="P916" s="4"/>
      <c r="Q916" s="3"/>
      <c r="R916" s="4"/>
      <c r="S916" s="3"/>
      <c r="T916" s="4"/>
      <c r="U916" s="3"/>
      <c r="V916" s="4"/>
      <c r="W916" s="3"/>
      <c r="X916" s="4"/>
      <c r="Y916" s="3"/>
      <c r="Z916" s="4"/>
      <c r="AA916" s="3"/>
      <c r="AB916" s="4"/>
      <c r="AC916" s="3"/>
      <c r="AD916" s="4"/>
      <c r="AE916" s="3"/>
      <c r="AF916" s="4"/>
      <c r="AG916" s="3"/>
      <c r="AH916" s="4"/>
      <c r="AI916" s="3"/>
      <c r="AJ916" s="4"/>
    </row>
    <row r="917">
      <c r="A917" s="3"/>
      <c r="B917" s="4"/>
      <c r="C917" s="3"/>
      <c r="D917" s="4"/>
      <c r="E917" s="3"/>
      <c r="F917" s="4"/>
      <c r="G917" s="3"/>
      <c r="H917" s="4"/>
      <c r="I917" s="3"/>
      <c r="J917" s="4"/>
      <c r="K917" s="3"/>
      <c r="L917" s="4"/>
      <c r="M917" s="3"/>
      <c r="N917" s="4"/>
      <c r="O917" s="3"/>
      <c r="P917" s="4"/>
      <c r="Q917" s="3"/>
      <c r="R917" s="4"/>
      <c r="S917" s="3"/>
      <c r="T917" s="4"/>
      <c r="U917" s="3"/>
      <c r="V917" s="4"/>
      <c r="W917" s="3"/>
      <c r="X917" s="4"/>
      <c r="Y917" s="3"/>
      <c r="Z917" s="4"/>
      <c r="AA917" s="3"/>
      <c r="AB917" s="4"/>
      <c r="AC917" s="3"/>
      <c r="AD917" s="4"/>
      <c r="AE917" s="3"/>
      <c r="AF917" s="4"/>
      <c r="AG917" s="3"/>
      <c r="AH917" s="4"/>
      <c r="AI917" s="3"/>
      <c r="AJ917" s="4"/>
    </row>
    <row r="918">
      <c r="A918" s="3"/>
      <c r="B918" s="4"/>
      <c r="C918" s="3"/>
      <c r="D918" s="4"/>
      <c r="E918" s="3"/>
      <c r="F918" s="4"/>
      <c r="G918" s="3"/>
      <c r="H918" s="4"/>
      <c r="I918" s="3"/>
      <c r="J918" s="4"/>
      <c r="K918" s="3"/>
      <c r="L918" s="4"/>
      <c r="M918" s="3"/>
      <c r="N918" s="4"/>
      <c r="O918" s="3"/>
      <c r="P918" s="4"/>
      <c r="Q918" s="3"/>
      <c r="R918" s="4"/>
      <c r="S918" s="3"/>
      <c r="T918" s="4"/>
      <c r="U918" s="3"/>
      <c r="V918" s="4"/>
      <c r="W918" s="3"/>
      <c r="X918" s="4"/>
      <c r="Y918" s="3"/>
      <c r="Z918" s="4"/>
      <c r="AA918" s="3"/>
      <c r="AB918" s="4"/>
      <c r="AC918" s="3"/>
      <c r="AD918" s="4"/>
      <c r="AE918" s="3"/>
      <c r="AF918" s="4"/>
      <c r="AG918" s="3"/>
      <c r="AH918" s="4"/>
      <c r="AI918" s="3"/>
      <c r="AJ918" s="4"/>
    </row>
    <row r="919">
      <c r="A919" s="3"/>
      <c r="B919" s="4"/>
      <c r="C919" s="3"/>
      <c r="D919" s="4"/>
      <c r="E919" s="3"/>
      <c r="F919" s="4"/>
      <c r="G919" s="3"/>
      <c r="H919" s="4"/>
      <c r="I919" s="3"/>
      <c r="J919" s="4"/>
      <c r="K919" s="3"/>
      <c r="L919" s="4"/>
      <c r="M919" s="3"/>
      <c r="N919" s="4"/>
      <c r="O919" s="3"/>
      <c r="P919" s="4"/>
      <c r="Q919" s="3"/>
      <c r="R919" s="4"/>
      <c r="S919" s="3"/>
      <c r="T919" s="4"/>
      <c r="U919" s="3"/>
      <c r="V919" s="4"/>
      <c r="W919" s="3"/>
      <c r="X919" s="4"/>
      <c r="Y919" s="3"/>
      <c r="Z919" s="4"/>
      <c r="AA919" s="3"/>
      <c r="AB919" s="4"/>
      <c r="AC919" s="3"/>
      <c r="AD919" s="4"/>
      <c r="AE919" s="3"/>
      <c r="AF919" s="4"/>
      <c r="AG919" s="3"/>
      <c r="AH919" s="4"/>
      <c r="AI919" s="3"/>
      <c r="AJ919" s="4"/>
    </row>
    <row r="920">
      <c r="A920" s="3"/>
      <c r="B920" s="4"/>
      <c r="C920" s="3"/>
      <c r="D920" s="4"/>
      <c r="E920" s="3"/>
      <c r="F920" s="4"/>
      <c r="G920" s="3"/>
      <c r="H920" s="4"/>
      <c r="I920" s="3"/>
      <c r="J920" s="4"/>
      <c r="K920" s="3"/>
      <c r="L920" s="4"/>
      <c r="M920" s="3"/>
      <c r="N920" s="4"/>
      <c r="O920" s="3"/>
      <c r="P920" s="4"/>
      <c r="Q920" s="3"/>
      <c r="R920" s="4"/>
      <c r="S920" s="3"/>
      <c r="T920" s="4"/>
      <c r="U920" s="3"/>
      <c r="V920" s="4"/>
      <c r="W920" s="3"/>
      <c r="X920" s="4"/>
      <c r="Y920" s="3"/>
      <c r="Z920" s="4"/>
      <c r="AA920" s="3"/>
      <c r="AB920" s="4"/>
      <c r="AC920" s="3"/>
      <c r="AD920" s="4"/>
      <c r="AE920" s="3"/>
      <c r="AF920" s="4"/>
      <c r="AG920" s="3"/>
      <c r="AH920" s="4"/>
      <c r="AI920" s="3"/>
      <c r="AJ920" s="4"/>
    </row>
    <row r="921">
      <c r="A921" s="3"/>
      <c r="B921" s="4"/>
      <c r="C921" s="3"/>
      <c r="D921" s="4"/>
      <c r="E921" s="3"/>
      <c r="F921" s="4"/>
      <c r="G921" s="3"/>
      <c r="H921" s="4"/>
      <c r="I921" s="3"/>
      <c r="J921" s="4"/>
      <c r="K921" s="3"/>
      <c r="L921" s="4"/>
      <c r="M921" s="3"/>
      <c r="N921" s="4"/>
      <c r="O921" s="3"/>
      <c r="P921" s="4"/>
      <c r="Q921" s="3"/>
      <c r="R921" s="4"/>
      <c r="S921" s="3"/>
      <c r="T921" s="4"/>
      <c r="U921" s="3"/>
      <c r="V921" s="4"/>
      <c r="W921" s="3"/>
      <c r="X921" s="4"/>
      <c r="Y921" s="3"/>
      <c r="Z921" s="4"/>
      <c r="AA921" s="3"/>
      <c r="AB921" s="4"/>
      <c r="AC921" s="3"/>
      <c r="AD921" s="4"/>
      <c r="AE921" s="3"/>
      <c r="AF921" s="4"/>
      <c r="AG921" s="3"/>
      <c r="AH921" s="4"/>
      <c r="AI921" s="3"/>
      <c r="AJ921" s="4"/>
    </row>
    <row r="922">
      <c r="A922" s="3"/>
      <c r="B922" s="4"/>
      <c r="C922" s="3"/>
      <c r="D922" s="4"/>
      <c r="E922" s="3"/>
      <c r="F922" s="4"/>
      <c r="G922" s="3"/>
      <c r="H922" s="4"/>
      <c r="I922" s="3"/>
      <c r="J922" s="4"/>
      <c r="K922" s="3"/>
      <c r="L922" s="4"/>
      <c r="M922" s="3"/>
      <c r="N922" s="4"/>
      <c r="O922" s="3"/>
      <c r="P922" s="4"/>
      <c r="Q922" s="3"/>
      <c r="R922" s="4"/>
      <c r="S922" s="3"/>
      <c r="T922" s="4"/>
      <c r="U922" s="3"/>
      <c r="V922" s="4"/>
      <c r="W922" s="3"/>
      <c r="X922" s="4"/>
      <c r="Y922" s="3"/>
      <c r="Z922" s="4"/>
      <c r="AA922" s="3"/>
      <c r="AB922" s="4"/>
      <c r="AC922" s="3"/>
      <c r="AD922" s="4"/>
      <c r="AE922" s="3"/>
      <c r="AF922" s="4"/>
      <c r="AG922" s="3"/>
      <c r="AH922" s="4"/>
      <c r="AI922" s="3"/>
      <c r="AJ922" s="4"/>
    </row>
    <row r="923">
      <c r="A923" s="3"/>
      <c r="B923" s="4"/>
      <c r="C923" s="3"/>
      <c r="D923" s="4"/>
      <c r="E923" s="3"/>
      <c r="F923" s="4"/>
      <c r="G923" s="3"/>
      <c r="H923" s="4"/>
      <c r="I923" s="3"/>
      <c r="J923" s="4"/>
      <c r="K923" s="3"/>
      <c r="L923" s="4"/>
      <c r="M923" s="3"/>
      <c r="N923" s="4"/>
      <c r="O923" s="3"/>
      <c r="P923" s="4"/>
      <c r="Q923" s="3"/>
      <c r="R923" s="4"/>
      <c r="S923" s="3"/>
      <c r="T923" s="4"/>
      <c r="U923" s="3"/>
      <c r="V923" s="4"/>
      <c r="W923" s="3"/>
      <c r="X923" s="4"/>
      <c r="Y923" s="3"/>
      <c r="Z923" s="4"/>
      <c r="AA923" s="3"/>
      <c r="AB923" s="4"/>
      <c r="AC923" s="3"/>
      <c r="AD923" s="4"/>
      <c r="AE923" s="3"/>
      <c r="AF923" s="4"/>
      <c r="AG923" s="3"/>
      <c r="AH923" s="4"/>
      <c r="AI923" s="3"/>
      <c r="AJ923" s="4"/>
    </row>
    <row r="924">
      <c r="A924" s="3"/>
      <c r="B924" s="4"/>
      <c r="C924" s="3"/>
      <c r="D924" s="4"/>
      <c r="E924" s="3"/>
      <c r="F924" s="4"/>
      <c r="G924" s="3"/>
      <c r="H924" s="4"/>
      <c r="I924" s="3"/>
      <c r="J924" s="4"/>
      <c r="K924" s="3"/>
      <c r="L924" s="4"/>
      <c r="M924" s="3"/>
      <c r="N924" s="4"/>
      <c r="O924" s="3"/>
      <c r="P924" s="4"/>
      <c r="Q924" s="3"/>
      <c r="R924" s="4"/>
      <c r="S924" s="3"/>
      <c r="T924" s="4"/>
      <c r="U924" s="3"/>
      <c r="V924" s="4"/>
      <c r="W924" s="3"/>
      <c r="X924" s="4"/>
      <c r="Y924" s="3"/>
      <c r="Z924" s="4"/>
      <c r="AA924" s="3"/>
      <c r="AB924" s="4"/>
      <c r="AC924" s="3"/>
      <c r="AD924" s="4"/>
      <c r="AE924" s="3"/>
      <c r="AF924" s="4"/>
      <c r="AG924" s="3"/>
      <c r="AH924" s="4"/>
      <c r="AI924" s="3"/>
      <c r="AJ924" s="4"/>
    </row>
    <row r="925">
      <c r="A925" s="3"/>
      <c r="B925" s="4"/>
      <c r="C925" s="3"/>
      <c r="D925" s="4"/>
      <c r="E925" s="3"/>
      <c r="F925" s="4"/>
      <c r="G925" s="3"/>
      <c r="H925" s="4"/>
      <c r="I925" s="3"/>
      <c r="J925" s="4"/>
      <c r="K925" s="3"/>
      <c r="L925" s="4"/>
      <c r="M925" s="3"/>
      <c r="N925" s="4"/>
      <c r="O925" s="3"/>
      <c r="P925" s="4"/>
      <c r="Q925" s="3"/>
      <c r="R925" s="4"/>
      <c r="S925" s="3"/>
      <c r="T925" s="4"/>
      <c r="U925" s="3"/>
      <c r="V925" s="4"/>
      <c r="W925" s="3"/>
      <c r="X925" s="4"/>
      <c r="Y925" s="3"/>
      <c r="Z925" s="4"/>
      <c r="AA925" s="3"/>
      <c r="AB925" s="4"/>
      <c r="AC925" s="3"/>
      <c r="AD925" s="4"/>
      <c r="AE925" s="3"/>
      <c r="AF925" s="4"/>
      <c r="AG925" s="3"/>
      <c r="AH925" s="4"/>
      <c r="AI925" s="3"/>
      <c r="AJ925" s="4"/>
    </row>
    <row r="926">
      <c r="A926" s="3"/>
      <c r="B926" s="4"/>
      <c r="C926" s="3"/>
      <c r="D926" s="4"/>
      <c r="E926" s="3"/>
      <c r="F926" s="4"/>
      <c r="G926" s="3"/>
      <c r="H926" s="4"/>
      <c r="I926" s="3"/>
      <c r="J926" s="4"/>
      <c r="K926" s="3"/>
      <c r="L926" s="4"/>
      <c r="M926" s="3"/>
      <c r="N926" s="4"/>
      <c r="O926" s="3"/>
      <c r="P926" s="4"/>
      <c r="Q926" s="3"/>
      <c r="R926" s="4"/>
      <c r="S926" s="3"/>
      <c r="T926" s="4"/>
      <c r="U926" s="3"/>
      <c r="V926" s="4"/>
      <c r="W926" s="3"/>
      <c r="X926" s="4"/>
      <c r="Y926" s="3"/>
      <c r="Z926" s="4"/>
      <c r="AA926" s="3"/>
      <c r="AB926" s="4"/>
      <c r="AC926" s="3"/>
      <c r="AD926" s="4"/>
      <c r="AE926" s="3"/>
      <c r="AF926" s="4"/>
      <c r="AG926" s="3"/>
      <c r="AH926" s="4"/>
      <c r="AI926" s="3"/>
      <c r="AJ926" s="4"/>
    </row>
    <row r="927">
      <c r="A927" s="3"/>
      <c r="B927" s="4"/>
      <c r="C927" s="3"/>
      <c r="D927" s="4"/>
      <c r="E927" s="3"/>
      <c r="F927" s="4"/>
      <c r="G927" s="3"/>
      <c r="H927" s="4"/>
      <c r="I927" s="3"/>
      <c r="J927" s="4"/>
      <c r="K927" s="3"/>
      <c r="L927" s="4"/>
      <c r="M927" s="3"/>
      <c r="N927" s="4"/>
      <c r="O927" s="3"/>
      <c r="P927" s="4"/>
      <c r="Q927" s="3"/>
      <c r="R927" s="4"/>
      <c r="S927" s="3"/>
      <c r="T927" s="4"/>
      <c r="U927" s="3"/>
      <c r="V927" s="4"/>
      <c r="W927" s="3"/>
      <c r="X927" s="4"/>
      <c r="Y927" s="3"/>
      <c r="Z927" s="4"/>
      <c r="AA927" s="3"/>
      <c r="AB927" s="4"/>
      <c r="AC927" s="3"/>
      <c r="AD927" s="4"/>
      <c r="AE927" s="3"/>
      <c r="AF927" s="4"/>
      <c r="AG927" s="3"/>
      <c r="AH927" s="4"/>
      <c r="AI927" s="3"/>
      <c r="AJ927" s="4"/>
    </row>
    <row r="928">
      <c r="A928" s="3"/>
      <c r="B928" s="4"/>
      <c r="C928" s="3"/>
      <c r="D928" s="4"/>
      <c r="E928" s="3"/>
      <c r="F928" s="4"/>
      <c r="G928" s="3"/>
      <c r="H928" s="4"/>
      <c r="I928" s="3"/>
      <c r="J928" s="4"/>
      <c r="K928" s="3"/>
      <c r="L928" s="4"/>
      <c r="M928" s="3"/>
      <c r="N928" s="4"/>
      <c r="O928" s="3"/>
      <c r="P928" s="4"/>
      <c r="Q928" s="3"/>
      <c r="R928" s="4"/>
      <c r="S928" s="3"/>
      <c r="T928" s="4"/>
      <c r="U928" s="3"/>
      <c r="V928" s="4"/>
      <c r="W928" s="3"/>
      <c r="X928" s="4"/>
      <c r="Y928" s="3"/>
      <c r="Z928" s="4"/>
      <c r="AA928" s="3"/>
      <c r="AB928" s="4"/>
      <c r="AC928" s="3"/>
      <c r="AD928" s="4"/>
      <c r="AE928" s="3"/>
      <c r="AF928" s="4"/>
      <c r="AG928" s="3"/>
      <c r="AH928" s="4"/>
      <c r="AI928" s="3"/>
      <c r="AJ928" s="4"/>
    </row>
    <row r="929">
      <c r="A929" s="3"/>
      <c r="B929" s="4"/>
      <c r="C929" s="3"/>
      <c r="D929" s="4"/>
      <c r="E929" s="3"/>
      <c r="F929" s="4"/>
      <c r="G929" s="3"/>
      <c r="H929" s="4"/>
      <c r="I929" s="3"/>
      <c r="J929" s="4"/>
      <c r="K929" s="3"/>
      <c r="L929" s="4"/>
      <c r="M929" s="3"/>
      <c r="N929" s="4"/>
      <c r="O929" s="3"/>
      <c r="P929" s="4"/>
      <c r="Q929" s="3"/>
      <c r="R929" s="4"/>
      <c r="S929" s="3"/>
      <c r="T929" s="4"/>
      <c r="U929" s="3"/>
      <c r="V929" s="4"/>
      <c r="W929" s="3"/>
      <c r="X929" s="4"/>
      <c r="Y929" s="3"/>
      <c r="Z929" s="4"/>
      <c r="AA929" s="3"/>
      <c r="AB929" s="4"/>
      <c r="AC929" s="3"/>
      <c r="AD929" s="4"/>
      <c r="AE929" s="3"/>
      <c r="AF929" s="4"/>
      <c r="AG929" s="3"/>
      <c r="AH929" s="4"/>
      <c r="AI929" s="3"/>
      <c r="AJ929" s="4"/>
    </row>
    <row r="930">
      <c r="A930" s="3"/>
      <c r="B930" s="4"/>
      <c r="C930" s="3"/>
      <c r="D930" s="4"/>
      <c r="E930" s="3"/>
      <c r="F930" s="4"/>
      <c r="G930" s="3"/>
      <c r="H930" s="4"/>
      <c r="I930" s="3"/>
      <c r="J930" s="4"/>
      <c r="K930" s="3"/>
      <c r="L930" s="4"/>
      <c r="M930" s="3"/>
      <c r="N930" s="4"/>
      <c r="O930" s="3"/>
      <c r="P930" s="4"/>
      <c r="Q930" s="3"/>
      <c r="R930" s="4"/>
      <c r="S930" s="3"/>
      <c r="T930" s="4"/>
      <c r="U930" s="3"/>
      <c r="V930" s="4"/>
      <c r="W930" s="3"/>
      <c r="X930" s="4"/>
      <c r="Y930" s="3"/>
      <c r="Z930" s="4"/>
      <c r="AA930" s="3"/>
      <c r="AB930" s="4"/>
      <c r="AC930" s="3"/>
      <c r="AD930" s="4"/>
      <c r="AE930" s="3"/>
      <c r="AF930" s="4"/>
      <c r="AG930" s="3"/>
      <c r="AH930" s="4"/>
      <c r="AI930" s="3"/>
      <c r="AJ930" s="4"/>
    </row>
    <row r="931">
      <c r="A931" s="3"/>
      <c r="B931" s="4"/>
      <c r="C931" s="3"/>
      <c r="D931" s="4"/>
      <c r="E931" s="3"/>
      <c r="F931" s="4"/>
      <c r="G931" s="3"/>
      <c r="H931" s="4"/>
      <c r="I931" s="3"/>
      <c r="J931" s="4"/>
      <c r="K931" s="3"/>
      <c r="L931" s="4"/>
      <c r="M931" s="3"/>
      <c r="N931" s="4"/>
      <c r="O931" s="3"/>
      <c r="P931" s="4"/>
      <c r="Q931" s="3"/>
      <c r="R931" s="4"/>
      <c r="S931" s="3"/>
      <c r="T931" s="4"/>
      <c r="U931" s="3"/>
      <c r="V931" s="4"/>
      <c r="W931" s="3"/>
      <c r="X931" s="4"/>
      <c r="Y931" s="3"/>
      <c r="Z931" s="4"/>
      <c r="AA931" s="3"/>
      <c r="AB931" s="4"/>
      <c r="AC931" s="3"/>
      <c r="AD931" s="4"/>
      <c r="AE931" s="3"/>
      <c r="AF931" s="4"/>
      <c r="AG931" s="3"/>
      <c r="AH931" s="4"/>
      <c r="AI931" s="3"/>
      <c r="AJ931" s="4"/>
    </row>
    <row r="932">
      <c r="A932" s="3"/>
      <c r="B932" s="4"/>
      <c r="C932" s="3"/>
      <c r="D932" s="4"/>
      <c r="E932" s="3"/>
      <c r="F932" s="4"/>
      <c r="G932" s="3"/>
      <c r="H932" s="4"/>
      <c r="I932" s="3"/>
      <c r="J932" s="4"/>
      <c r="K932" s="3"/>
      <c r="L932" s="4"/>
      <c r="M932" s="3"/>
      <c r="N932" s="4"/>
      <c r="O932" s="3"/>
      <c r="P932" s="4"/>
      <c r="Q932" s="3"/>
      <c r="R932" s="4"/>
      <c r="S932" s="3"/>
      <c r="T932" s="4"/>
      <c r="U932" s="3"/>
      <c r="V932" s="4"/>
      <c r="W932" s="3"/>
      <c r="X932" s="4"/>
      <c r="Y932" s="3"/>
      <c r="Z932" s="4"/>
      <c r="AA932" s="3"/>
      <c r="AB932" s="4"/>
      <c r="AC932" s="3"/>
      <c r="AD932" s="4"/>
      <c r="AE932" s="3"/>
      <c r="AF932" s="4"/>
      <c r="AG932" s="3"/>
      <c r="AH932" s="4"/>
      <c r="AI932" s="3"/>
      <c r="AJ932" s="4"/>
    </row>
    <row r="933">
      <c r="A933" s="3"/>
      <c r="B933" s="4"/>
      <c r="C933" s="3"/>
      <c r="D933" s="4"/>
      <c r="E933" s="3"/>
      <c r="F933" s="4"/>
      <c r="G933" s="3"/>
      <c r="H933" s="4"/>
      <c r="I933" s="3"/>
      <c r="J933" s="4"/>
      <c r="K933" s="3"/>
      <c r="L933" s="4"/>
      <c r="M933" s="3"/>
      <c r="N933" s="4"/>
      <c r="O933" s="3"/>
      <c r="P933" s="4"/>
      <c r="Q933" s="3"/>
      <c r="R933" s="4"/>
      <c r="S933" s="3"/>
      <c r="T933" s="4"/>
      <c r="U933" s="3"/>
      <c r="V933" s="4"/>
      <c r="W933" s="3"/>
      <c r="X933" s="4"/>
      <c r="Y933" s="3"/>
      <c r="Z933" s="4"/>
      <c r="AA933" s="3"/>
      <c r="AB933" s="4"/>
      <c r="AC933" s="3"/>
      <c r="AD933" s="4"/>
      <c r="AE933" s="3"/>
      <c r="AF933" s="4"/>
      <c r="AG933" s="3"/>
      <c r="AH933" s="4"/>
      <c r="AI933" s="3"/>
      <c r="AJ933" s="4"/>
    </row>
    <row r="934">
      <c r="A934" s="3"/>
      <c r="B934" s="4"/>
      <c r="C934" s="3"/>
      <c r="D934" s="4"/>
      <c r="E934" s="3"/>
      <c r="F934" s="4"/>
      <c r="G934" s="3"/>
      <c r="H934" s="4"/>
      <c r="I934" s="3"/>
      <c r="J934" s="4"/>
      <c r="K934" s="3"/>
      <c r="L934" s="4"/>
      <c r="M934" s="3"/>
      <c r="N934" s="4"/>
      <c r="O934" s="3"/>
      <c r="P934" s="4"/>
      <c r="Q934" s="3"/>
      <c r="R934" s="4"/>
      <c r="S934" s="3"/>
      <c r="T934" s="4"/>
      <c r="U934" s="3"/>
      <c r="V934" s="4"/>
      <c r="W934" s="3"/>
      <c r="X934" s="4"/>
      <c r="Y934" s="3"/>
      <c r="Z934" s="4"/>
      <c r="AA934" s="3"/>
      <c r="AB934" s="4"/>
      <c r="AC934" s="3"/>
      <c r="AD934" s="4"/>
      <c r="AE934" s="3"/>
      <c r="AF934" s="4"/>
      <c r="AG934" s="3"/>
      <c r="AH934" s="4"/>
      <c r="AI934" s="3"/>
      <c r="AJ934" s="4"/>
    </row>
    <row r="935">
      <c r="A935" s="3"/>
      <c r="B935" s="4"/>
      <c r="C935" s="3"/>
      <c r="D935" s="4"/>
      <c r="E935" s="3"/>
      <c r="F935" s="4"/>
      <c r="G935" s="3"/>
      <c r="H935" s="4"/>
      <c r="I935" s="3"/>
      <c r="J935" s="4"/>
      <c r="K935" s="3"/>
      <c r="L935" s="4"/>
      <c r="M935" s="3"/>
      <c r="N935" s="4"/>
      <c r="O935" s="3"/>
      <c r="P935" s="4"/>
      <c r="Q935" s="3"/>
      <c r="R935" s="4"/>
      <c r="S935" s="3"/>
      <c r="T935" s="4"/>
      <c r="U935" s="3"/>
      <c r="V935" s="4"/>
      <c r="W935" s="3"/>
      <c r="X935" s="4"/>
      <c r="Y935" s="3"/>
      <c r="Z935" s="4"/>
      <c r="AA935" s="3"/>
      <c r="AB935" s="4"/>
      <c r="AC935" s="3"/>
      <c r="AD935" s="4"/>
      <c r="AE935" s="3"/>
      <c r="AF935" s="4"/>
      <c r="AG935" s="3"/>
      <c r="AH935" s="4"/>
      <c r="AI935" s="3"/>
      <c r="AJ935" s="4"/>
    </row>
    <row r="936">
      <c r="A936" s="3"/>
      <c r="B936" s="4"/>
      <c r="C936" s="3"/>
      <c r="D936" s="4"/>
      <c r="E936" s="3"/>
      <c r="F936" s="4"/>
      <c r="G936" s="3"/>
      <c r="H936" s="4"/>
      <c r="I936" s="3"/>
      <c r="J936" s="4"/>
      <c r="K936" s="3"/>
      <c r="L936" s="4"/>
      <c r="M936" s="3"/>
      <c r="N936" s="4"/>
      <c r="O936" s="3"/>
      <c r="P936" s="4"/>
      <c r="Q936" s="3"/>
      <c r="R936" s="4"/>
      <c r="S936" s="3"/>
      <c r="T936" s="4"/>
      <c r="U936" s="3"/>
      <c r="V936" s="4"/>
      <c r="W936" s="3"/>
      <c r="X936" s="4"/>
      <c r="Y936" s="3"/>
      <c r="Z936" s="4"/>
      <c r="AA936" s="3"/>
      <c r="AB936" s="4"/>
      <c r="AC936" s="3"/>
      <c r="AD936" s="4"/>
      <c r="AE936" s="3"/>
      <c r="AF936" s="4"/>
      <c r="AG936" s="3"/>
      <c r="AH936" s="4"/>
      <c r="AI936" s="3"/>
      <c r="AJ936" s="4"/>
    </row>
    <row r="937">
      <c r="A937" s="3"/>
      <c r="B937" s="4"/>
      <c r="C937" s="3"/>
      <c r="D937" s="4"/>
      <c r="E937" s="3"/>
      <c r="F937" s="4"/>
      <c r="G937" s="3"/>
      <c r="H937" s="4"/>
      <c r="I937" s="3"/>
      <c r="J937" s="4"/>
      <c r="K937" s="3"/>
      <c r="L937" s="4"/>
      <c r="M937" s="3"/>
      <c r="N937" s="4"/>
      <c r="O937" s="3"/>
      <c r="P937" s="4"/>
      <c r="Q937" s="3"/>
      <c r="R937" s="4"/>
      <c r="S937" s="3"/>
      <c r="T937" s="4"/>
      <c r="U937" s="3"/>
      <c r="V937" s="4"/>
      <c r="W937" s="3"/>
      <c r="X937" s="4"/>
      <c r="Y937" s="3"/>
      <c r="Z937" s="4"/>
      <c r="AA937" s="3"/>
      <c r="AB937" s="4"/>
      <c r="AC937" s="3"/>
      <c r="AD937" s="4"/>
      <c r="AE937" s="3"/>
      <c r="AF937" s="4"/>
      <c r="AG937" s="3"/>
      <c r="AH937" s="4"/>
      <c r="AI937" s="3"/>
      <c r="AJ937" s="4"/>
    </row>
    <row r="938">
      <c r="A938" s="3"/>
      <c r="B938" s="4"/>
      <c r="C938" s="3"/>
      <c r="D938" s="4"/>
      <c r="E938" s="3"/>
      <c r="F938" s="4"/>
      <c r="G938" s="3"/>
      <c r="H938" s="4"/>
      <c r="I938" s="3"/>
      <c r="J938" s="4"/>
      <c r="K938" s="3"/>
      <c r="L938" s="4"/>
      <c r="M938" s="3"/>
      <c r="N938" s="4"/>
      <c r="O938" s="3"/>
      <c r="P938" s="4"/>
      <c r="Q938" s="3"/>
      <c r="R938" s="4"/>
      <c r="S938" s="3"/>
      <c r="T938" s="4"/>
      <c r="U938" s="3"/>
      <c r="V938" s="4"/>
      <c r="W938" s="3"/>
      <c r="X938" s="4"/>
      <c r="Y938" s="3"/>
      <c r="Z938" s="4"/>
      <c r="AA938" s="3"/>
      <c r="AB938" s="4"/>
      <c r="AC938" s="3"/>
      <c r="AD938" s="4"/>
      <c r="AE938" s="3"/>
      <c r="AF938" s="4"/>
      <c r="AG938" s="3"/>
      <c r="AH938" s="4"/>
      <c r="AI938" s="3"/>
      <c r="AJ938" s="4"/>
    </row>
    <row r="939">
      <c r="A939" s="3"/>
      <c r="B939" s="4"/>
      <c r="C939" s="3"/>
      <c r="D939" s="4"/>
      <c r="E939" s="3"/>
      <c r="F939" s="4"/>
      <c r="G939" s="3"/>
      <c r="H939" s="4"/>
      <c r="I939" s="3"/>
      <c r="J939" s="4"/>
      <c r="K939" s="3"/>
      <c r="L939" s="4"/>
      <c r="M939" s="3"/>
      <c r="N939" s="4"/>
      <c r="O939" s="3"/>
      <c r="P939" s="4"/>
      <c r="Q939" s="3"/>
      <c r="R939" s="4"/>
      <c r="S939" s="3"/>
      <c r="T939" s="4"/>
      <c r="U939" s="3"/>
      <c r="V939" s="4"/>
      <c r="W939" s="3"/>
      <c r="X939" s="4"/>
      <c r="Y939" s="3"/>
      <c r="Z939" s="4"/>
      <c r="AA939" s="3"/>
      <c r="AB939" s="4"/>
      <c r="AC939" s="3"/>
      <c r="AD939" s="4"/>
      <c r="AE939" s="3"/>
      <c r="AF939" s="4"/>
      <c r="AG939" s="3"/>
      <c r="AH939" s="4"/>
      <c r="AI939" s="3"/>
      <c r="AJ939" s="4"/>
    </row>
    <row r="940">
      <c r="A940" s="3"/>
      <c r="B940" s="4"/>
      <c r="C940" s="3"/>
      <c r="D940" s="4"/>
      <c r="E940" s="3"/>
      <c r="F940" s="4"/>
      <c r="G940" s="3"/>
      <c r="H940" s="4"/>
      <c r="I940" s="3"/>
      <c r="J940" s="4"/>
      <c r="K940" s="3"/>
      <c r="L940" s="4"/>
      <c r="M940" s="3"/>
      <c r="N940" s="4"/>
      <c r="O940" s="3"/>
      <c r="P940" s="4"/>
      <c r="Q940" s="3"/>
      <c r="R940" s="4"/>
      <c r="S940" s="3"/>
      <c r="T940" s="4"/>
      <c r="U940" s="3"/>
      <c r="V940" s="4"/>
      <c r="W940" s="3"/>
      <c r="X940" s="4"/>
      <c r="Y940" s="3"/>
      <c r="Z940" s="4"/>
      <c r="AA940" s="3"/>
      <c r="AB940" s="4"/>
      <c r="AC940" s="3"/>
      <c r="AD940" s="4"/>
      <c r="AE940" s="3"/>
      <c r="AF940" s="4"/>
      <c r="AG940" s="3"/>
      <c r="AH940" s="4"/>
      <c r="AI940" s="3"/>
      <c r="AJ940" s="4"/>
    </row>
    <row r="941">
      <c r="A941" s="3"/>
      <c r="B941" s="4"/>
      <c r="C941" s="3"/>
      <c r="D941" s="4"/>
      <c r="E941" s="3"/>
      <c r="F941" s="4"/>
      <c r="G941" s="3"/>
      <c r="H941" s="4"/>
      <c r="I941" s="3"/>
      <c r="J941" s="4"/>
      <c r="K941" s="3"/>
      <c r="L941" s="4"/>
      <c r="M941" s="3"/>
      <c r="N941" s="4"/>
      <c r="O941" s="3"/>
      <c r="P941" s="4"/>
      <c r="Q941" s="3"/>
      <c r="R941" s="4"/>
      <c r="S941" s="3"/>
      <c r="T941" s="4"/>
      <c r="U941" s="3"/>
      <c r="V941" s="4"/>
      <c r="W941" s="3"/>
      <c r="X941" s="4"/>
      <c r="Y941" s="3"/>
      <c r="Z941" s="4"/>
      <c r="AA941" s="3"/>
      <c r="AB941" s="4"/>
      <c r="AC941" s="3"/>
      <c r="AD941" s="4"/>
      <c r="AE941" s="3"/>
      <c r="AF941" s="4"/>
      <c r="AG941" s="3"/>
      <c r="AH941" s="4"/>
      <c r="AI941" s="3"/>
      <c r="AJ941" s="4"/>
    </row>
    <row r="942">
      <c r="A942" s="3"/>
      <c r="B942" s="4"/>
      <c r="C942" s="3"/>
      <c r="D942" s="4"/>
      <c r="E942" s="3"/>
      <c r="F942" s="4"/>
      <c r="G942" s="3"/>
      <c r="H942" s="4"/>
      <c r="I942" s="3"/>
      <c r="J942" s="4"/>
      <c r="K942" s="3"/>
      <c r="L942" s="4"/>
      <c r="M942" s="3"/>
      <c r="N942" s="4"/>
      <c r="O942" s="3"/>
      <c r="P942" s="4"/>
      <c r="Q942" s="3"/>
      <c r="R942" s="4"/>
      <c r="S942" s="3"/>
      <c r="T942" s="4"/>
      <c r="U942" s="3"/>
      <c r="V942" s="4"/>
      <c r="W942" s="3"/>
      <c r="X942" s="4"/>
      <c r="Y942" s="3"/>
      <c r="Z942" s="4"/>
      <c r="AA942" s="3"/>
      <c r="AB942" s="4"/>
      <c r="AC942" s="3"/>
      <c r="AD942" s="4"/>
      <c r="AE942" s="3"/>
      <c r="AF942" s="4"/>
      <c r="AG942" s="3"/>
      <c r="AH942" s="4"/>
      <c r="AI942" s="3"/>
      <c r="AJ942" s="4"/>
    </row>
    <row r="943">
      <c r="A943" s="3"/>
      <c r="B943" s="4"/>
      <c r="C943" s="3"/>
      <c r="D943" s="4"/>
      <c r="E943" s="3"/>
      <c r="F943" s="4"/>
      <c r="G943" s="3"/>
      <c r="H943" s="4"/>
      <c r="I943" s="3"/>
      <c r="J943" s="4"/>
      <c r="K943" s="3"/>
      <c r="L943" s="4"/>
      <c r="M943" s="3"/>
      <c r="N943" s="4"/>
      <c r="O943" s="3"/>
      <c r="P943" s="4"/>
      <c r="Q943" s="3"/>
      <c r="R943" s="4"/>
      <c r="S943" s="3"/>
      <c r="T943" s="4"/>
      <c r="U943" s="3"/>
      <c r="V943" s="4"/>
      <c r="W943" s="3"/>
      <c r="X943" s="4"/>
      <c r="Y943" s="3"/>
      <c r="Z943" s="4"/>
      <c r="AA943" s="3"/>
      <c r="AB943" s="4"/>
      <c r="AC943" s="3"/>
      <c r="AD943" s="4"/>
      <c r="AE943" s="3"/>
      <c r="AF943" s="4"/>
      <c r="AG943" s="3"/>
      <c r="AH943" s="4"/>
      <c r="AI943" s="3"/>
      <c r="AJ943" s="4"/>
    </row>
    <row r="944">
      <c r="A944" s="3"/>
      <c r="B944" s="4"/>
      <c r="C944" s="3"/>
      <c r="D944" s="4"/>
      <c r="E944" s="3"/>
      <c r="F944" s="4"/>
      <c r="G944" s="3"/>
      <c r="H944" s="4"/>
      <c r="I944" s="3"/>
      <c r="J944" s="4"/>
      <c r="K944" s="3"/>
      <c r="L944" s="4"/>
      <c r="M944" s="3"/>
      <c r="N944" s="4"/>
      <c r="O944" s="3"/>
      <c r="P944" s="4"/>
      <c r="Q944" s="3"/>
      <c r="R944" s="4"/>
      <c r="S944" s="3"/>
      <c r="T944" s="4"/>
      <c r="U944" s="3"/>
      <c r="V944" s="4"/>
      <c r="W944" s="3"/>
      <c r="X944" s="4"/>
      <c r="Y944" s="3"/>
      <c r="Z944" s="4"/>
      <c r="AA944" s="3"/>
      <c r="AB944" s="4"/>
      <c r="AC944" s="3"/>
      <c r="AD944" s="4"/>
      <c r="AE944" s="3"/>
      <c r="AF944" s="4"/>
      <c r="AG944" s="3"/>
      <c r="AH944" s="4"/>
      <c r="AI944" s="3"/>
      <c r="AJ944" s="4"/>
    </row>
    <row r="945">
      <c r="A945" s="3"/>
      <c r="B945" s="4"/>
      <c r="C945" s="3"/>
      <c r="D945" s="4"/>
      <c r="E945" s="3"/>
      <c r="F945" s="4"/>
      <c r="G945" s="3"/>
      <c r="H945" s="4"/>
      <c r="I945" s="3"/>
      <c r="J945" s="4"/>
      <c r="K945" s="3"/>
      <c r="L945" s="4"/>
      <c r="M945" s="3"/>
      <c r="N945" s="4"/>
      <c r="O945" s="3"/>
      <c r="P945" s="4"/>
      <c r="Q945" s="3"/>
      <c r="R945" s="4"/>
      <c r="S945" s="3"/>
      <c r="T945" s="4"/>
      <c r="U945" s="3"/>
      <c r="V945" s="4"/>
      <c r="W945" s="3"/>
      <c r="X945" s="4"/>
      <c r="Y945" s="3"/>
      <c r="Z945" s="4"/>
      <c r="AA945" s="3"/>
      <c r="AB945" s="4"/>
      <c r="AC945" s="3"/>
      <c r="AD945" s="4"/>
      <c r="AE945" s="3"/>
      <c r="AF945" s="4"/>
      <c r="AG945" s="3"/>
      <c r="AH945" s="4"/>
      <c r="AI945" s="3"/>
      <c r="AJ945" s="4"/>
    </row>
    <row r="946">
      <c r="A946" s="3"/>
      <c r="B946" s="4"/>
      <c r="C946" s="3"/>
      <c r="D946" s="4"/>
      <c r="E946" s="3"/>
      <c r="F946" s="4"/>
      <c r="G946" s="3"/>
      <c r="H946" s="4"/>
      <c r="I946" s="3"/>
      <c r="J946" s="4"/>
      <c r="K946" s="3"/>
      <c r="L946" s="4"/>
      <c r="M946" s="3"/>
      <c r="N946" s="4"/>
      <c r="O946" s="3"/>
      <c r="P946" s="4"/>
      <c r="Q946" s="3"/>
      <c r="R946" s="4"/>
      <c r="S946" s="3"/>
      <c r="T946" s="4"/>
      <c r="U946" s="3"/>
      <c r="V946" s="4"/>
      <c r="W946" s="3"/>
      <c r="X946" s="4"/>
      <c r="Y946" s="3"/>
      <c r="Z946" s="4"/>
      <c r="AA946" s="3"/>
      <c r="AB946" s="4"/>
      <c r="AC946" s="3"/>
      <c r="AD946" s="4"/>
      <c r="AE946" s="3"/>
      <c r="AF946" s="4"/>
      <c r="AG946" s="3"/>
      <c r="AH946" s="4"/>
      <c r="AI946" s="3"/>
      <c r="AJ946" s="4"/>
    </row>
    <row r="947">
      <c r="A947" s="3"/>
      <c r="B947" s="4"/>
      <c r="C947" s="3"/>
      <c r="D947" s="4"/>
      <c r="E947" s="3"/>
      <c r="F947" s="4"/>
      <c r="G947" s="3"/>
      <c r="H947" s="4"/>
      <c r="I947" s="3"/>
      <c r="J947" s="4"/>
      <c r="K947" s="3"/>
      <c r="L947" s="4"/>
      <c r="M947" s="3"/>
      <c r="N947" s="4"/>
      <c r="O947" s="3"/>
      <c r="P947" s="4"/>
      <c r="Q947" s="3"/>
      <c r="R947" s="4"/>
      <c r="S947" s="3"/>
      <c r="T947" s="4"/>
      <c r="U947" s="3"/>
      <c r="V947" s="4"/>
      <c r="W947" s="3"/>
      <c r="X947" s="4"/>
      <c r="Y947" s="3"/>
      <c r="Z947" s="4"/>
      <c r="AA947" s="3"/>
      <c r="AB947" s="4"/>
      <c r="AC947" s="3"/>
      <c r="AD947" s="4"/>
      <c r="AE947" s="3"/>
      <c r="AF947" s="4"/>
      <c r="AG947" s="3"/>
      <c r="AH947" s="4"/>
      <c r="AI947" s="3"/>
      <c r="AJ947" s="4"/>
    </row>
    <row r="948">
      <c r="A948" s="3"/>
      <c r="B948" s="4"/>
      <c r="C948" s="3"/>
      <c r="D948" s="4"/>
      <c r="E948" s="3"/>
      <c r="F948" s="4"/>
      <c r="G948" s="3"/>
      <c r="H948" s="4"/>
      <c r="I948" s="3"/>
      <c r="J948" s="4"/>
      <c r="K948" s="3"/>
      <c r="L948" s="4"/>
      <c r="M948" s="3"/>
      <c r="N948" s="4"/>
      <c r="O948" s="3"/>
      <c r="P948" s="4"/>
      <c r="Q948" s="3"/>
      <c r="R948" s="4"/>
      <c r="S948" s="3"/>
      <c r="T948" s="4"/>
      <c r="U948" s="3"/>
      <c r="V948" s="4"/>
      <c r="W948" s="3"/>
      <c r="X948" s="4"/>
      <c r="Y948" s="3"/>
      <c r="Z948" s="4"/>
      <c r="AA948" s="3"/>
      <c r="AB948" s="4"/>
      <c r="AC948" s="3"/>
      <c r="AD948" s="4"/>
      <c r="AE948" s="3"/>
      <c r="AF948" s="4"/>
      <c r="AG948" s="3"/>
      <c r="AH948" s="4"/>
      <c r="AI948" s="3"/>
      <c r="AJ948" s="4"/>
    </row>
    <row r="949">
      <c r="A949" s="3"/>
      <c r="B949" s="4"/>
      <c r="C949" s="3"/>
      <c r="D949" s="4"/>
      <c r="E949" s="3"/>
      <c r="F949" s="4"/>
      <c r="G949" s="3"/>
      <c r="H949" s="4"/>
      <c r="I949" s="3"/>
      <c r="J949" s="4"/>
      <c r="K949" s="3"/>
      <c r="L949" s="4"/>
      <c r="M949" s="3"/>
      <c r="N949" s="4"/>
      <c r="O949" s="3"/>
      <c r="P949" s="4"/>
      <c r="Q949" s="3"/>
      <c r="R949" s="4"/>
      <c r="S949" s="3"/>
      <c r="T949" s="4"/>
      <c r="U949" s="3"/>
      <c r="V949" s="4"/>
      <c r="W949" s="3"/>
      <c r="X949" s="4"/>
      <c r="Y949" s="3"/>
      <c r="Z949" s="4"/>
      <c r="AA949" s="3"/>
      <c r="AB949" s="4"/>
      <c r="AC949" s="3"/>
      <c r="AD949" s="4"/>
      <c r="AE949" s="3"/>
      <c r="AF949" s="4"/>
      <c r="AG949" s="3"/>
      <c r="AH949" s="4"/>
      <c r="AI949" s="3"/>
      <c r="AJ949" s="4"/>
    </row>
    <row r="950">
      <c r="A950" s="3"/>
      <c r="B950" s="4"/>
      <c r="C950" s="3"/>
      <c r="D950" s="4"/>
      <c r="E950" s="3"/>
      <c r="F950" s="4"/>
      <c r="G950" s="3"/>
      <c r="H950" s="4"/>
      <c r="I950" s="3"/>
      <c r="J950" s="4"/>
      <c r="K950" s="3"/>
      <c r="L950" s="4"/>
      <c r="M950" s="3"/>
      <c r="N950" s="4"/>
      <c r="O950" s="3"/>
      <c r="P950" s="4"/>
      <c r="Q950" s="3"/>
      <c r="R950" s="4"/>
      <c r="S950" s="3"/>
      <c r="T950" s="4"/>
      <c r="U950" s="3"/>
      <c r="V950" s="4"/>
      <c r="W950" s="3"/>
      <c r="X950" s="4"/>
      <c r="Y950" s="3"/>
      <c r="Z950" s="4"/>
      <c r="AA950" s="3"/>
      <c r="AB950" s="4"/>
      <c r="AC950" s="3"/>
      <c r="AD950" s="4"/>
      <c r="AE950" s="3"/>
      <c r="AF950" s="4"/>
      <c r="AG950" s="3"/>
      <c r="AH950" s="4"/>
      <c r="AI950" s="3"/>
      <c r="AJ950" s="4"/>
    </row>
    <row r="951">
      <c r="A951" s="3"/>
      <c r="B951" s="4"/>
      <c r="C951" s="3"/>
      <c r="D951" s="4"/>
      <c r="E951" s="3"/>
      <c r="F951" s="4"/>
      <c r="G951" s="3"/>
      <c r="H951" s="4"/>
      <c r="I951" s="3"/>
      <c r="J951" s="4"/>
      <c r="K951" s="3"/>
      <c r="L951" s="4"/>
      <c r="M951" s="3"/>
      <c r="N951" s="4"/>
      <c r="O951" s="3"/>
      <c r="P951" s="4"/>
      <c r="Q951" s="3"/>
      <c r="R951" s="4"/>
      <c r="S951" s="3"/>
      <c r="T951" s="4"/>
      <c r="U951" s="3"/>
      <c r="V951" s="4"/>
      <c r="W951" s="3"/>
      <c r="X951" s="4"/>
      <c r="Y951" s="3"/>
      <c r="Z951" s="4"/>
      <c r="AA951" s="3"/>
      <c r="AB951" s="4"/>
      <c r="AC951" s="3"/>
      <c r="AD951" s="4"/>
      <c r="AE951" s="3"/>
      <c r="AF951" s="4"/>
      <c r="AG951" s="3"/>
      <c r="AH951" s="4"/>
      <c r="AI951" s="3"/>
      <c r="AJ951" s="4"/>
    </row>
    <row r="952">
      <c r="A952" s="3"/>
      <c r="B952" s="4"/>
      <c r="C952" s="3"/>
      <c r="D952" s="4"/>
      <c r="E952" s="3"/>
      <c r="F952" s="4"/>
      <c r="G952" s="3"/>
      <c r="H952" s="4"/>
      <c r="I952" s="3"/>
      <c r="J952" s="4"/>
      <c r="K952" s="3"/>
      <c r="L952" s="4"/>
      <c r="M952" s="3"/>
      <c r="N952" s="4"/>
      <c r="O952" s="3"/>
      <c r="P952" s="4"/>
      <c r="Q952" s="3"/>
      <c r="R952" s="4"/>
      <c r="S952" s="3"/>
      <c r="T952" s="4"/>
      <c r="U952" s="3"/>
      <c r="V952" s="4"/>
      <c r="W952" s="3"/>
      <c r="X952" s="4"/>
      <c r="Y952" s="3"/>
      <c r="Z952" s="4"/>
      <c r="AA952" s="3"/>
      <c r="AB952" s="4"/>
      <c r="AC952" s="3"/>
      <c r="AD952" s="4"/>
      <c r="AE952" s="3"/>
      <c r="AF952" s="4"/>
      <c r="AG952" s="3"/>
      <c r="AH952" s="4"/>
      <c r="AI952" s="3"/>
      <c r="AJ952" s="4"/>
    </row>
    <row r="953">
      <c r="A953" s="3"/>
      <c r="B953" s="4"/>
      <c r="C953" s="3"/>
      <c r="D953" s="4"/>
      <c r="E953" s="3"/>
      <c r="F953" s="4"/>
      <c r="G953" s="3"/>
      <c r="H953" s="4"/>
      <c r="I953" s="3"/>
      <c r="J953" s="4"/>
      <c r="K953" s="3"/>
      <c r="L953" s="4"/>
      <c r="M953" s="3"/>
      <c r="N953" s="4"/>
      <c r="O953" s="3"/>
      <c r="P953" s="4"/>
      <c r="Q953" s="3"/>
      <c r="R953" s="4"/>
      <c r="S953" s="3"/>
      <c r="T953" s="4"/>
      <c r="U953" s="3"/>
      <c r="V953" s="4"/>
      <c r="W953" s="3"/>
      <c r="X953" s="4"/>
      <c r="Y953" s="3"/>
      <c r="Z953" s="4"/>
      <c r="AA953" s="3"/>
      <c r="AB953" s="4"/>
      <c r="AC953" s="3"/>
      <c r="AD953" s="4"/>
      <c r="AE953" s="3"/>
      <c r="AF953" s="4"/>
      <c r="AG953" s="3"/>
      <c r="AH953" s="4"/>
      <c r="AI953" s="3"/>
      <c r="AJ953" s="4"/>
    </row>
    <row r="954">
      <c r="A954" s="3"/>
      <c r="B954" s="4"/>
      <c r="C954" s="3"/>
      <c r="D954" s="4"/>
      <c r="E954" s="3"/>
      <c r="F954" s="4"/>
      <c r="G954" s="3"/>
      <c r="H954" s="4"/>
      <c r="I954" s="3"/>
      <c r="J954" s="4"/>
      <c r="K954" s="3"/>
      <c r="L954" s="4"/>
      <c r="M954" s="3"/>
      <c r="N954" s="4"/>
      <c r="O954" s="3"/>
      <c r="P954" s="4"/>
      <c r="Q954" s="3"/>
      <c r="R954" s="4"/>
      <c r="S954" s="3"/>
      <c r="T954" s="4"/>
      <c r="U954" s="3"/>
      <c r="V954" s="4"/>
      <c r="W954" s="3"/>
      <c r="X954" s="4"/>
      <c r="Y954" s="3"/>
      <c r="Z954" s="4"/>
      <c r="AA954" s="3"/>
      <c r="AB954" s="4"/>
      <c r="AC954" s="3"/>
      <c r="AD954" s="4"/>
      <c r="AE954" s="3"/>
      <c r="AF954" s="4"/>
      <c r="AG954" s="3"/>
      <c r="AH954" s="4"/>
      <c r="AI954" s="3"/>
      <c r="AJ954" s="4"/>
    </row>
    <row r="955">
      <c r="A955" s="3"/>
      <c r="B955" s="4"/>
      <c r="C955" s="3"/>
      <c r="D955" s="4"/>
      <c r="E955" s="3"/>
      <c r="F955" s="4"/>
      <c r="G955" s="3"/>
      <c r="H955" s="4"/>
      <c r="I955" s="3"/>
      <c r="J955" s="4"/>
      <c r="K955" s="3"/>
      <c r="L955" s="4"/>
      <c r="M955" s="3"/>
      <c r="N955" s="4"/>
      <c r="O955" s="3"/>
      <c r="P955" s="4"/>
      <c r="Q955" s="3"/>
      <c r="R955" s="4"/>
      <c r="S955" s="3"/>
      <c r="T955" s="4"/>
      <c r="U955" s="3"/>
      <c r="V955" s="4"/>
      <c r="W955" s="3"/>
      <c r="X955" s="4"/>
      <c r="Y955" s="3"/>
      <c r="Z955" s="4"/>
      <c r="AA955" s="3"/>
      <c r="AB955" s="4"/>
      <c r="AC955" s="3"/>
      <c r="AD955" s="4"/>
      <c r="AE955" s="3"/>
      <c r="AF955" s="4"/>
      <c r="AG955" s="3"/>
      <c r="AH955" s="4"/>
      <c r="AI955" s="3"/>
      <c r="AJ955" s="4"/>
    </row>
    <row r="956">
      <c r="A956" s="3"/>
      <c r="B956" s="4"/>
      <c r="C956" s="3"/>
      <c r="D956" s="4"/>
      <c r="E956" s="3"/>
      <c r="F956" s="4"/>
      <c r="G956" s="3"/>
      <c r="H956" s="4"/>
      <c r="I956" s="3"/>
      <c r="J956" s="4"/>
      <c r="K956" s="3"/>
      <c r="L956" s="4"/>
      <c r="M956" s="3"/>
      <c r="N956" s="4"/>
      <c r="O956" s="3"/>
      <c r="P956" s="4"/>
      <c r="Q956" s="3"/>
      <c r="R956" s="4"/>
      <c r="S956" s="3"/>
      <c r="T956" s="4"/>
      <c r="U956" s="3"/>
      <c r="V956" s="4"/>
      <c r="W956" s="3"/>
      <c r="X956" s="4"/>
      <c r="Y956" s="3"/>
      <c r="Z956" s="4"/>
      <c r="AA956" s="3"/>
      <c r="AB956" s="4"/>
      <c r="AC956" s="3"/>
      <c r="AD956" s="4"/>
      <c r="AE956" s="3"/>
      <c r="AF956" s="4"/>
      <c r="AG956" s="3"/>
      <c r="AH956" s="4"/>
      <c r="AI956" s="3"/>
      <c r="AJ956" s="4"/>
    </row>
    <row r="957">
      <c r="A957" s="3"/>
      <c r="B957" s="4"/>
      <c r="C957" s="3"/>
      <c r="D957" s="4"/>
      <c r="E957" s="3"/>
      <c r="F957" s="4"/>
      <c r="G957" s="3"/>
      <c r="H957" s="4"/>
      <c r="I957" s="3"/>
      <c r="J957" s="4"/>
      <c r="K957" s="3"/>
      <c r="L957" s="4"/>
      <c r="M957" s="3"/>
      <c r="N957" s="4"/>
      <c r="O957" s="3"/>
      <c r="P957" s="4"/>
      <c r="Q957" s="3"/>
      <c r="R957" s="4"/>
      <c r="S957" s="3"/>
      <c r="T957" s="4"/>
      <c r="U957" s="3"/>
      <c r="V957" s="4"/>
      <c r="W957" s="3"/>
      <c r="X957" s="4"/>
      <c r="Y957" s="3"/>
      <c r="Z957" s="4"/>
      <c r="AA957" s="3"/>
      <c r="AB957" s="4"/>
      <c r="AC957" s="3"/>
      <c r="AD957" s="4"/>
      <c r="AE957" s="3"/>
      <c r="AF957" s="4"/>
      <c r="AG957" s="3"/>
      <c r="AH957" s="4"/>
      <c r="AI957" s="3"/>
      <c r="AJ957" s="4"/>
    </row>
    <row r="958">
      <c r="A958" s="3"/>
      <c r="B958" s="4"/>
      <c r="C958" s="3"/>
      <c r="D958" s="4"/>
      <c r="E958" s="3"/>
      <c r="F958" s="4"/>
      <c r="G958" s="3"/>
      <c r="H958" s="4"/>
      <c r="I958" s="3"/>
      <c r="J958" s="4"/>
      <c r="K958" s="3"/>
      <c r="L958" s="4"/>
      <c r="M958" s="3"/>
      <c r="N958" s="4"/>
      <c r="O958" s="3"/>
      <c r="P958" s="4"/>
      <c r="Q958" s="3"/>
      <c r="R958" s="4"/>
      <c r="S958" s="3"/>
      <c r="T958" s="4"/>
      <c r="U958" s="3"/>
      <c r="V958" s="4"/>
      <c r="W958" s="3"/>
      <c r="X958" s="4"/>
      <c r="Y958" s="3"/>
      <c r="Z958" s="4"/>
      <c r="AA958" s="3"/>
      <c r="AB958" s="4"/>
      <c r="AC958" s="3"/>
      <c r="AD958" s="4"/>
      <c r="AE958" s="3"/>
      <c r="AF958" s="4"/>
      <c r="AG958" s="3"/>
      <c r="AH958" s="4"/>
      <c r="AI958" s="3"/>
      <c r="AJ958" s="4"/>
    </row>
    <row r="959">
      <c r="A959" s="3"/>
      <c r="B959" s="4"/>
      <c r="C959" s="3"/>
      <c r="D959" s="4"/>
      <c r="E959" s="3"/>
      <c r="F959" s="4"/>
      <c r="G959" s="3"/>
      <c r="H959" s="4"/>
      <c r="I959" s="3"/>
      <c r="J959" s="4"/>
      <c r="K959" s="3"/>
      <c r="L959" s="4"/>
      <c r="M959" s="3"/>
      <c r="N959" s="4"/>
      <c r="O959" s="3"/>
      <c r="P959" s="4"/>
      <c r="Q959" s="3"/>
      <c r="R959" s="4"/>
      <c r="S959" s="3"/>
      <c r="T959" s="4"/>
      <c r="U959" s="3"/>
      <c r="V959" s="4"/>
      <c r="W959" s="3"/>
      <c r="X959" s="4"/>
      <c r="Y959" s="3"/>
      <c r="Z959" s="4"/>
      <c r="AA959" s="3"/>
      <c r="AB959" s="4"/>
      <c r="AC959" s="3"/>
      <c r="AD959" s="4"/>
      <c r="AE959" s="3"/>
      <c r="AF959" s="4"/>
      <c r="AG959" s="3"/>
      <c r="AH959" s="4"/>
      <c r="AI959" s="3"/>
      <c r="AJ959" s="4"/>
    </row>
    <row r="960">
      <c r="A960" s="3"/>
      <c r="B960" s="4"/>
      <c r="C960" s="3"/>
      <c r="D960" s="4"/>
      <c r="E960" s="3"/>
      <c r="F960" s="4"/>
      <c r="G960" s="3"/>
      <c r="H960" s="4"/>
      <c r="I960" s="3"/>
      <c r="J960" s="4"/>
      <c r="K960" s="3"/>
      <c r="L960" s="4"/>
      <c r="M960" s="3"/>
      <c r="N960" s="4"/>
      <c r="O960" s="3"/>
      <c r="P960" s="4"/>
      <c r="Q960" s="3"/>
      <c r="R960" s="4"/>
      <c r="S960" s="3"/>
      <c r="T960" s="4"/>
      <c r="U960" s="3"/>
      <c r="V960" s="4"/>
      <c r="W960" s="3"/>
      <c r="X960" s="4"/>
      <c r="Y960" s="3"/>
      <c r="Z960" s="4"/>
      <c r="AA960" s="3"/>
      <c r="AB960" s="4"/>
      <c r="AC960" s="3"/>
      <c r="AD960" s="4"/>
      <c r="AE960" s="3"/>
      <c r="AF960" s="4"/>
      <c r="AG960" s="3"/>
      <c r="AH960" s="4"/>
      <c r="AI960" s="3"/>
      <c r="AJ960" s="4"/>
    </row>
    <row r="961">
      <c r="A961" s="3"/>
      <c r="B961" s="4"/>
      <c r="C961" s="3"/>
      <c r="D961" s="4"/>
      <c r="E961" s="3"/>
      <c r="F961" s="4"/>
      <c r="G961" s="3"/>
      <c r="H961" s="4"/>
      <c r="I961" s="3"/>
      <c r="J961" s="4"/>
      <c r="K961" s="3"/>
      <c r="L961" s="4"/>
      <c r="M961" s="3"/>
      <c r="N961" s="4"/>
      <c r="O961" s="3"/>
      <c r="P961" s="4"/>
      <c r="Q961" s="3"/>
      <c r="R961" s="4"/>
      <c r="S961" s="3"/>
      <c r="T961" s="4"/>
      <c r="U961" s="3"/>
      <c r="V961" s="4"/>
      <c r="W961" s="3"/>
      <c r="X961" s="4"/>
      <c r="Y961" s="3"/>
      <c r="Z961" s="4"/>
      <c r="AA961" s="3"/>
      <c r="AB961" s="4"/>
      <c r="AC961" s="3"/>
      <c r="AD961" s="4"/>
      <c r="AE961" s="3"/>
      <c r="AF961" s="4"/>
      <c r="AG961" s="3"/>
      <c r="AH961" s="4"/>
      <c r="AI961" s="3"/>
      <c r="AJ961" s="4"/>
    </row>
    <row r="962">
      <c r="A962" s="3"/>
      <c r="B962" s="4"/>
      <c r="C962" s="3"/>
      <c r="D962" s="4"/>
      <c r="E962" s="3"/>
      <c r="F962" s="4"/>
      <c r="G962" s="3"/>
      <c r="H962" s="4"/>
      <c r="I962" s="3"/>
      <c r="J962" s="4"/>
      <c r="K962" s="3"/>
      <c r="L962" s="4"/>
      <c r="M962" s="3"/>
      <c r="N962" s="4"/>
      <c r="O962" s="3"/>
      <c r="P962" s="4"/>
      <c r="Q962" s="3"/>
      <c r="R962" s="4"/>
      <c r="S962" s="3"/>
      <c r="T962" s="4"/>
      <c r="U962" s="3"/>
      <c r="V962" s="4"/>
      <c r="W962" s="3"/>
      <c r="X962" s="4"/>
      <c r="Y962" s="3"/>
      <c r="Z962" s="4"/>
      <c r="AA962" s="3"/>
      <c r="AB962" s="4"/>
      <c r="AC962" s="3"/>
      <c r="AD962" s="4"/>
      <c r="AE962" s="3"/>
      <c r="AF962" s="4"/>
      <c r="AG962" s="3"/>
      <c r="AH962" s="4"/>
      <c r="AI962" s="3"/>
      <c r="AJ962" s="4"/>
    </row>
    <row r="963">
      <c r="A963" s="3"/>
      <c r="B963" s="4"/>
      <c r="C963" s="3"/>
      <c r="D963" s="4"/>
      <c r="E963" s="3"/>
      <c r="F963" s="4"/>
      <c r="G963" s="3"/>
      <c r="H963" s="4"/>
      <c r="I963" s="3"/>
      <c r="J963" s="4"/>
      <c r="K963" s="3"/>
      <c r="L963" s="4"/>
      <c r="M963" s="3"/>
      <c r="N963" s="4"/>
      <c r="O963" s="3"/>
      <c r="P963" s="4"/>
      <c r="Q963" s="3"/>
      <c r="R963" s="4"/>
      <c r="S963" s="3"/>
      <c r="T963" s="4"/>
      <c r="U963" s="3"/>
      <c r="V963" s="4"/>
      <c r="W963" s="3"/>
      <c r="X963" s="4"/>
      <c r="Y963" s="3"/>
      <c r="Z963" s="4"/>
      <c r="AA963" s="3"/>
      <c r="AB963" s="4"/>
      <c r="AC963" s="3"/>
      <c r="AD963" s="4"/>
      <c r="AE963" s="3"/>
      <c r="AF963" s="4"/>
      <c r="AG963" s="3"/>
      <c r="AH963" s="4"/>
      <c r="AI963" s="3"/>
      <c r="AJ963" s="4"/>
    </row>
    <row r="964">
      <c r="A964" s="3"/>
      <c r="B964" s="4"/>
      <c r="C964" s="3"/>
      <c r="D964" s="4"/>
      <c r="E964" s="3"/>
      <c r="F964" s="4"/>
      <c r="G964" s="3"/>
      <c r="H964" s="4"/>
      <c r="I964" s="3"/>
      <c r="J964" s="4"/>
      <c r="K964" s="3"/>
      <c r="L964" s="4"/>
      <c r="M964" s="3"/>
      <c r="N964" s="4"/>
      <c r="O964" s="3"/>
      <c r="P964" s="4"/>
      <c r="Q964" s="3"/>
      <c r="R964" s="4"/>
      <c r="S964" s="3"/>
      <c r="T964" s="4"/>
      <c r="U964" s="3"/>
      <c r="V964" s="4"/>
      <c r="W964" s="3"/>
      <c r="X964" s="4"/>
      <c r="Y964" s="3"/>
      <c r="Z964" s="4"/>
      <c r="AA964" s="3"/>
      <c r="AB964" s="4"/>
      <c r="AC964" s="3"/>
      <c r="AD964" s="4"/>
      <c r="AE964" s="3"/>
      <c r="AF964" s="4"/>
      <c r="AG964" s="3"/>
      <c r="AH964" s="4"/>
      <c r="AI964" s="3"/>
      <c r="AJ964" s="4"/>
    </row>
    <row r="965">
      <c r="A965" s="3"/>
      <c r="B965" s="4"/>
      <c r="C965" s="3"/>
      <c r="D965" s="4"/>
      <c r="E965" s="3"/>
      <c r="F965" s="4"/>
      <c r="G965" s="3"/>
      <c r="H965" s="4"/>
      <c r="I965" s="3"/>
      <c r="J965" s="4"/>
      <c r="K965" s="3"/>
      <c r="L965" s="4"/>
      <c r="M965" s="3"/>
      <c r="N965" s="4"/>
      <c r="O965" s="3"/>
      <c r="P965" s="4"/>
      <c r="Q965" s="3"/>
      <c r="R965" s="4"/>
      <c r="S965" s="3"/>
      <c r="T965" s="4"/>
      <c r="U965" s="3"/>
      <c r="V965" s="4"/>
      <c r="W965" s="3"/>
      <c r="X965" s="4"/>
      <c r="Y965" s="3"/>
      <c r="Z965" s="4"/>
      <c r="AA965" s="3"/>
      <c r="AB965" s="4"/>
      <c r="AC965" s="3"/>
      <c r="AD965" s="4"/>
      <c r="AE965" s="3"/>
      <c r="AF965" s="4"/>
      <c r="AG965" s="3"/>
      <c r="AH965" s="4"/>
      <c r="AI965" s="3"/>
      <c r="AJ965" s="4"/>
    </row>
    <row r="966">
      <c r="A966" s="3"/>
      <c r="B966" s="4"/>
      <c r="C966" s="3"/>
      <c r="D966" s="4"/>
      <c r="E966" s="3"/>
      <c r="F966" s="4"/>
      <c r="G966" s="3"/>
      <c r="H966" s="4"/>
      <c r="I966" s="3"/>
      <c r="J966" s="4"/>
      <c r="K966" s="3"/>
      <c r="L966" s="4"/>
      <c r="M966" s="3"/>
      <c r="N966" s="4"/>
      <c r="O966" s="3"/>
      <c r="P966" s="4"/>
      <c r="Q966" s="3"/>
      <c r="R966" s="4"/>
      <c r="S966" s="3"/>
      <c r="T966" s="4"/>
      <c r="U966" s="3"/>
      <c r="V966" s="4"/>
      <c r="W966" s="3"/>
      <c r="X966" s="4"/>
      <c r="Y966" s="3"/>
      <c r="Z966" s="4"/>
      <c r="AA966" s="3"/>
      <c r="AB966" s="4"/>
      <c r="AC966" s="3"/>
      <c r="AD966" s="4"/>
      <c r="AE966" s="3"/>
      <c r="AF966" s="4"/>
      <c r="AG966" s="3"/>
      <c r="AH966" s="4"/>
      <c r="AI966" s="3"/>
      <c r="AJ966" s="4"/>
    </row>
    <row r="967">
      <c r="A967" s="3"/>
      <c r="B967" s="4"/>
      <c r="C967" s="3"/>
      <c r="D967" s="4"/>
      <c r="E967" s="3"/>
      <c r="F967" s="4"/>
      <c r="G967" s="3"/>
      <c r="H967" s="4"/>
      <c r="I967" s="3"/>
      <c r="J967" s="4"/>
      <c r="K967" s="3"/>
      <c r="L967" s="4"/>
      <c r="M967" s="3"/>
      <c r="N967" s="4"/>
      <c r="O967" s="3"/>
      <c r="P967" s="4"/>
      <c r="Q967" s="3"/>
      <c r="R967" s="4"/>
      <c r="S967" s="3"/>
      <c r="T967" s="4"/>
      <c r="U967" s="3"/>
      <c r="V967" s="4"/>
      <c r="W967" s="3"/>
      <c r="X967" s="4"/>
      <c r="Y967" s="3"/>
      <c r="Z967" s="4"/>
      <c r="AA967" s="3"/>
      <c r="AB967" s="4"/>
      <c r="AC967" s="3"/>
      <c r="AD967" s="4"/>
      <c r="AE967" s="3"/>
      <c r="AF967" s="4"/>
      <c r="AG967" s="3"/>
      <c r="AH967" s="4"/>
      <c r="AI967" s="3"/>
      <c r="AJ967" s="4"/>
    </row>
    <row r="968">
      <c r="A968" s="3"/>
      <c r="B968" s="4"/>
      <c r="C968" s="3"/>
      <c r="D968" s="4"/>
      <c r="E968" s="3"/>
      <c r="F968" s="4"/>
      <c r="G968" s="3"/>
      <c r="H968" s="4"/>
      <c r="I968" s="3"/>
      <c r="J968" s="4"/>
      <c r="K968" s="3"/>
      <c r="L968" s="4"/>
      <c r="M968" s="3"/>
      <c r="N968" s="4"/>
      <c r="O968" s="3"/>
      <c r="P968" s="4"/>
      <c r="Q968" s="3"/>
      <c r="R968" s="4"/>
      <c r="S968" s="3"/>
      <c r="T968" s="4"/>
      <c r="U968" s="3"/>
      <c r="V968" s="4"/>
      <c r="W968" s="3"/>
      <c r="X968" s="4"/>
      <c r="Y968" s="3"/>
      <c r="Z968" s="4"/>
      <c r="AA968" s="3"/>
      <c r="AB968" s="4"/>
      <c r="AC968" s="3"/>
      <c r="AD968" s="4"/>
      <c r="AE968" s="3"/>
      <c r="AF968" s="4"/>
      <c r="AG968" s="3"/>
      <c r="AH968" s="4"/>
      <c r="AI968" s="3"/>
      <c r="AJ968" s="4"/>
    </row>
    <row r="969">
      <c r="A969" s="3"/>
      <c r="B969" s="4"/>
      <c r="C969" s="3"/>
      <c r="D969" s="4"/>
      <c r="E969" s="3"/>
      <c r="F969" s="4"/>
      <c r="G969" s="3"/>
      <c r="H969" s="4"/>
      <c r="I969" s="3"/>
      <c r="J969" s="4"/>
      <c r="K969" s="3"/>
      <c r="L969" s="4"/>
      <c r="M969" s="3"/>
      <c r="N969" s="4"/>
      <c r="O969" s="3"/>
      <c r="P969" s="4"/>
      <c r="Q969" s="3"/>
      <c r="R969" s="4"/>
      <c r="S969" s="3"/>
      <c r="T969" s="4"/>
      <c r="U969" s="3"/>
      <c r="V969" s="4"/>
      <c r="W969" s="3"/>
      <c r="X969" s="4"/>
      <c r="Y969" s="3"/>
      <c r="Z969" s="4"/>
      <c r="AA969" s="3"/>
      <c r="AB969" s="4"/>
      <c r="AC969" s="3"/>
      <c r="AD969" s="4"/>
      <c r="AE969" s="3"/>
      <c r="AF969" s="4"/>
      <c r="AG969" s="3"/>
      <c r="AH969" s="4"/>
      <c r="AI969" s="3"/>
      <c r="AJ969" s="4"/>
    </row>
    <row r="970">
      <c r="A970" s="3"/>
      <c r="B970" s="4"/>
      <c r="C970" s="3"/>
      <c r="D970" s="4"/>
      <c r="E970" s="3"/>
      <c r="F970" s="4"/>
      <c r="G970" s="3"/>
      <c r="H970" s="4"/>
      <c r="I970" s="3"/>
      <c r="J970" s="4"/>
      <c r="K970" s="3"/>
      <c r="L970" s="4"/>
      <c r="M970" s="3"/>
      <c r="N970" s="4"/>
      <c r="O970" s="3"/>
      <c r="P970" s="4"/>
      <c r="Q970" s="3"/>
      <c r="R970" s="4"/>
      <c r="S970" s="3"/>
      <c r="T970" s="4"/>
      <c r="U970" s="3"/>
      <c r="V970" s="4"/>
      <c r="W970" s="3"/>
      <c r="X970" s="4"/>
      <c r="Y970" s="3"/>
      <c r="Z970" s="4"/>
      <c r="AA970" s="3"/>
      <c r="AB970" s="4"/>
      <c r="AC970" s="3"/>
      <c r="AD970" s="4"/>
      <c r="AE970" s="3"/>
      <c r="AF970" s="4"/>
      <c r="AG970" s="3"/>
      <c r="AH970" s="4"/>
      <c r="AI970" s="3"/>
      <c r="AJ970" s="4"/>
    </row>
    <row r="971">
      <c r="A971" s="3"/>
      <c r="B971" s="4"/>
      <c r="C971" s="3"/>
      <c r="D971" s="4"/>
      <c r="E971" s="3"/>
      <c r="F971" s="4"/>
      <c r="G971" s="3"/>
      <c r="H971" s="4"/>
      <c r="I971" s="3"/>
      <c r="J971" s="4"/>
      <c r="K971" s="3"/>
      <c r="L971" s="4"/>
      <c r="M971" s="3"/>
      <c r="N971" s="4"/>
      <c r="O971" s="3"/>
      <c r="P971" s="4"/>
      <c r="Q971" s="3"/>
      <c r="R971" s="4"/>
      <c r="S971" s="3"/>
      <c r="T971" s="4"/>
      <c r="U971" s="3"/>
      <c r="V971" s="4"/>
      <c r="W971" s="3"/>
      <c r="X971" s="4"/>
      <c r="Y971" s="3"/>
      <c r="Z971" s="4"/>
      <c r="AA971" s="3"/>
      <c r="AB971" s="4"/>
      <c r="AC971" s="3"/>
      <c r="AD971" s="4"/>
      <c r="AE971" s="3"/>
      <c r="AF971" s="4"/>
      <c r="AG971" s="3"/>
      <c r="AH971" s="4"/>
      <c r="AI971" s="3"/>
      <c r="AJ971" s="4"/>
    </row>
    <row r="972">
      <c r="A972" s="3"/>
      <c r="B972" s="4"/>
      <c r="C972" s="3"/>
      <c r="D972" s="4"/>
      <c r="E972" s="3"/>
      <c r="F972" s="4"/>
      <c r="G972" s="3"/>
      <c r="H972" s="4"/>
      <c r="I972" s="3"/>
      <c r="J972" s="4"/>
      <c r="K972" s="3"/>
      <c r="L972" s="4"/>
      <c r="M972" s="3"/>
      <c r="N972" s="4"/>
      <c r="O972" s="3"/>
      <c r="P972" s="4"/>
      <c r="Q972" s="3"/>
      <c r="R972" s="4"/>
      <c r="S972" s="3"/>
      <c r="T972" s="4"/>
      <c r="U972" s="3"/>
      <c r="V972" s="4"/>
      <c r="W972" s="3"/>
      <c r="X972" s="4"/>
      <c r="Y972" s="3"/>
      <c r="Z972" s="4"/>
      <c r="AA972" s="3"/>
      <c r="AB972" s="4"/>
      <c r="AC972" s="3"/>
      <c r="AD972" s="4"/>
      <c r="AE972" s="3"/>
      <c r="AF972" s="4"/>
      <c r="AG972" s="3"/>
      <c r="AH972" s="4"/>
      <c r="AI972" s="3"/>
      <c r="AJ972" s="4"/>
    </row>
    <row r="973">
      <c r="A973" s="3"/>
      <c r="B973" s="4"/>
      <c r="C973" s="3"/>
      <c r="D973" s="4"/>
      <c r="E973" s="3"/>
      <c r="F973" s="4"/>
      <c r="G973" s="3"/>
      <c r="H973" s="4"/>
      <c r="I973" s="3"/>
      <c r="J973" s="4"/>
      <c r="K973" s="3"/>
      <c r="L973" s="4"/>
      <c r="M973" s="3"/>
      <c r="N973" s="4"/>
      <c r="O973" s="3"/>
      <c r="P973" s="4"/>
      <c r="Q973" s="3"/>
      <c r="R973" s="4"/>
      <c r="S973" s="3"/>
      <c r="T973" s="4"/>
      <c r="U973" s="3"/>
      <c r="V973" s="4"/>
      <c r="W973" s="3"/>
      <c r="X973" s="4"/>
      <c r="Y973" s="3"/>
      <c r="Z973" s="4"/>
      <c r="AA973" s="3"/>
      <c r="AB973" s="4"/>
      <c r="AC973" s="3"/>
      <c r="AD973" s="4"/>
      <c r="AE973" s="3"/>
      <c r="AF973" s="4"/>
      <c r="AG973" s="3"/>
      <c r="AH973" s="4"/>
      <c r="AI973" s="3"/>
      <c r="AJ973" s="4"/>
    </row>
    <row r="974">
      <c r="A974" s="3"/>
      <c r="B974" s="4"/>
      <c r="C974" s="3"/>
      <c r="D974" s="4"/>
      <c r="E974" s="3"/>
      <c r="F974" s="4"/>
      <c r="G974" s="3"/>
      <c r="H974" s="4"/>
      <c r="I974" s="3"/>
      <c r="J974" s="4"/>
      <c r="K974" s="3"/>
      <c r="L974" s="4"/>
      <c r="M974" s="3"/>
      <c r="N974" s="4"/>
      <c r="O974" s="3"/>
      <c r="P974" s="4"/>
      <c r="Q974" s="3"/>
      <c r="R974" s="4"/>
      <c r="S974" s="3"/>
      <c r="T974" s="4"/>
      <c r="U974" s="3"/>
      <c r="V974" s="4"/>
      <c r="W974" s="3"/>
      <c r="X974" s="4"/>
      <c r="Y974" s="3"/>
      <c r="Z974" s="4"/>
      <c r="AA974" s="3"/>
      <c r="AB974" s="4"/>
      <c r="AC974" s="3"/>
      <c r="AD974" s="4"/>
      <c r="AE974" s="3"/>
      <c r="AF974" s="4"/>
      <c r="AG974" s="3"/>
      <c r="AH974" s="4"/>
      <c r="AI974" s="3"/>
      <c r="AJ974" s="4"/>
    </row>
    <row r="975">
      <c r="A975" s="3"/>
      <c r="B975" s="4"/>
      <c r="C975" s="3"/>
      <c r="D975" s="4"/>
      <c r="E975" s="3"/>
      <c r="F975" s="4"/>
      <c r="G975" s="3"/>
      <c r="H975" s="4"/>
      <c r="I975" s="3"/>
      <c r="J975" s="4"/>
      <c r="K975" s="3"/>
      <c r="L975" s="4"/>
      <c r="M975" s="3"/>
      <c r="N975" s="4"/>
      <c r="O975" s="3"/>
      <c r="P975" s="4"/>
      <c r="Q975" s="3"/>
      <c r="R975" s="4"/>
      <c r="S975" s="3"/>
      <c r="T975" s="4"/>
      <c r="U975" s="3"/>
      <c r="V975" s="4"/>
      <c r="W975" s="3"/>
      <c r="X975" s="4"/>
      <c r="Y975" s="3"/>
      <c r="Z975" s="4"/>
      <c r="AA975" s="3"/>
      <c r="AB975" s="4"/>
      <c r="AC975" s="3"/>
      <c r="AD975" s="4"/>
      <c r="AE975" s="3"/>
      <c r="AF975" s="4"/>
      <c r="AG975" s="3"/>
      <c r="AH975" s="4"/>
      <c r="AI975" s="3"/>
      <c r="AJ975" s="4"/>
    </row>
    <row r="976">
      <c r="A976" s="3"/>
      <c r="B976" s="4"/>
      <c r="C976" s="3"/>
      <c r="D976" s="4"/>
      <c r="E976" s="3"/>
      <c r="F976" s="4"/>
      <c r="G976" s="3"/>
      <c r="H976" s="4"/>
      <c r="I976" s="3"/>
      <c r="J976" s="4"/>
      <c r="K976" s="3"/>
      <c r="L976" s="4"/>
      <c r="M976" s="3"/>
      <c r="N976" s="4"/>
      <c r="O976" s="3"/>
      <c r="P976" s="4"/>
      <c r="Q976" s="3"/>
      <c r="R976" s="4"/>
      <c r="S976" s="3"/>
      <c r="T976" s="4"/>
      <c r="U976" s="3"/>
      <c r="V976" s="4"/>
      <c r="W976" s="3"/>
      <c r="X976" s="4"/>
      <c r="Y976" s="3"/>
      <c r="Z976" s="4"/>
      <c r="AA976" s="3"/>
      <c r="AB976" s="4"/>
      <c r="AC976" s="3"/>
      <c r="AD976" s="4"/>
      <c r="AE976" s="3"/>
      <c r="AF976" s="4"/>
      <c r="AG976" s="3"/>
      <c r="AH976" s="4"/>
      <c r="AI976" s="3"/>
      <c r="AJ976" s="4"/>
    </row>
    <row r="977">
      <c r="A977" s="3"/>
      <c r="B977" s="4"/>
      <c r="C977" s="3"/>
      <c r="D977" s="4"/>
      <c r="E977" s="3"/>
      <c r="F977" s="4"/>
      <c r="G977" s="3"/>
      <c r="H977" s="4"/>
      <c r="I977" s="3"/>
      <c r="J977" s="4"/>
      <c r="K977" s="3"/>
      <c r="L977" s="4"/>
      <c r="M977" s="3"/>
      <c r="N977" s="4"/>
      <c r="O977" s="3"/>
      <c r="P977" s="4"/>
      <c r="Q977" s="3"/>
      <c r="R977" s="4"/>
      <c r="S977" s="3"/>
      <c r="T977" s="4"/>
      <c r="U977" s="3"/>
      <c r="V977" s="4"/>
      <c r="W977" s="3"/>
      <c r="X977" s="4"/>
      <c r="Y977" s="3"/>
      <c r="Z977" s="4"/>
      <c r="AA977" s="3"/>
      <c r="AB977" s="4"/>
      <c r="AC977" s="3"/>
      <c r="AD977" s="4"/>
      <c r="AE977" s="3"/>
      <c r="AF977" s="4"/>
      <c r="AG977" s="3"/>
      <c r="AH977" s="4"/>
      <c r="AI977" s="3"/>
      <c r="AJ977" s="4"/>
    </row>
    <row r="978">
      <c r="A978" s="3"/>
      <c r="B978" s="4"/>
      <c r="C978" s="3"/>
      <c r="D978" s="4"/>
      <c r="E978" s="3"/>
      <c r="F978" s="4"/>
      <c r="G978" s="3"/>
      <c r="H978" s="4"/>
      <c r="I978" s="3"/>
      <c r="J978" s="4"/>
      <c r="K978" s="3"/>
      <c r="L978" s="4"/>
      <c r="M978" s="3"/>
      <c r="N978" s="4"/>
      <c r="O978" s="3"/>
      <c r="P978" s="4"/>
      <c r="Q978" s="3"/>
      <c r="R978" s="4"/>
      <c r="S978" s="3"/>
      <c r="T978" s="4"/>
      <c r="U978" s="3"/>
      <c r="V978" s="4"/>
      <c r="W978" s="3"/>
      <c r="X978" s="4"/>
      <c r="Y978" s="3"/>
      <c r="Z978" s="4"/>
      <c r="AA978" s="3"/>
      <c r="AB978" s="4"/>
      <c r="AC978" s="3"/>
      <c r="AD978" s="4"/>
      <c r="AE978" s="3"/>
      <c r="AF978" s="4"/>
      <c r="AG978" s="3"/>
      <c r="AH978" s="4"/>
      <c r="AI978" s="3"/>
      <c r="AJ978" s="4"/>
    </row>
    <row r="979">
      <c r="A979" s="3"/>
      <c r="B979" s="4"/>
      <c r="C979" s="3"/>
      <c r="D979" s="4"/>
      <c r="E979" s="3"/>
      <c r="F979" s="4"/>
      <c r="G979" s="3"/>
      <c r="H979" s="4"/>
      <c r="I979" s="3"/>
      <c r="J979" s="4"/>
      <c r="K979" s="3"/>
      <c r="L979" s="4"/>
      <c r="M979" s="3"/>
      <c r="N979" s="4"/>
      <c r="O979" s="3"/>
      <c r="P979" s="4"/>
      <c r="Q979" s="3"/>
      <c r="R979" s="4"/>
      <c r="S979" s="3"/>
      <c r="T979" s="4"/>
      <c r="U979" s="3"/>
      <c r="V979" s="4"/>
      <c r="W979" s="3"/>
      <c r="X979" s="4"/>
      <c r="Y979" s="3"/>
      <c r="Z979" s="4"/>
      <c r="AA979" s="3"/>
      <c r="AB979" s="4"/>
      <c r="AC979" s="3"/>
      <c r="AD979" s="4"/>
      <c r="AE979" s="3"/>
      <c r="AF979" s="4"/>
      <c r="AG979" s="3"/>
      <c r="AH979" s="4"/>
      <c r="AI979" s="3"/>
      <c r="AJ979" s="4"/>
    </row>
    <row r="980">
      <c r="A980" s="3"/>
      <c r="B980" s="4"/>
      <c r="C980" s="3"/>
      <c r="D980" s="4"/>
      <c r="E980" s="3"/>
      <c r="F980" s="4"/>
      <c r="G980" s="3"/>
      <c r="H980" s="4"/>
      <c r="I980" s="3"/>
      <c r="J980" s="4"/>
      <c r="K980" s="3"/>
      <c r="L980" s="4"/>
      <c r="M980" s="3"/>
      <c r="N980" s="4"/>
      <c r="O980" s="3"/>
      <c r="P980" s="4"/>
      <c r="Q980" s="3"/>
      <c r="R980" s="4"/>
      <c r="S980" s="3"/>
      <c r="T980" s="4"/>
      <c r="U980" s="3"/>
      <c r="V980" s="4"/>
      <c r="W980" s="3"/>
      <c r="X980" s="4"/>
      <c r="Y980" s="3"/>
      <c r="Z980" s="4"/>
      <c r="AA980" s="3"/>
      <c r="AB980" s="4"/>
      <c r="AC980" s="3"/>
      <c r="AD980" s="4"/>
      <c r="AE980" s="3"/>
      <c r="AF980" s="4"/>
      <c r="AG980" s="3"/>
      <c r="AH980" s="4"/>
      <c r="AI980" s="3"/>
      <c r="AJ980" s="4"/>
    </row>
    <row r="981">
      <c r="A981" s="3"/>
      <c r="B981" s="4"/>
      <c r="C981" s="3"/>
      <c r="D981" s="4"/>
      <c r="E981" s="3"/>
      <c r="F981" s="4"/>
      <c r="G981" s="3"/>
      <c r="H981" s="4"/>
      <c r="I981" s="3"/>
      <c r="J981" s="4"/>
      <c r="K981" s="3"/>
      <c r="L981" s="4"/>
      <c r="M981" s="3"/>
      <c r="N981" s="4"/>
      <c r="O981" s="3"/>
      <c r="P981" s="4"/>
      <c r="Q981" s="3"/>
      <c r="R981" s="4"/>
      <c r="S981" s="3"/>
      <c r="T981" s="4"/>
      <c r="U981" s="3"/>
      <c r="V981" s="4"/>
      <c r="W981" s="3"/>
      <c r="X981" s="4"/>
      <c r="Y981" s="3"/>
      <c r="Z981" s="4"/>
      <c r="AA981" s="3"/>
      <c r="AB981" s="4"/>
      <c r="AC981" s="3"/>
      <c r="AD981" s="4"/>
      <c r="AE981" s="3"/>
      <c r="AF981" s="4"/>
      <c r="AG981" s="3"/>
      <c r="AH981" s="4"/>
      <c r="AI981" s="3"/>
      <c r="AJ981" s="4"/>
    </row>
    <row r="982">
      <c r="A982" s="3"/>
      <c r="B982" s="4"/>
      <c r="C982" s="3"/>
      <c r="D982" s="4"/>
      <c r="E982" s="3"/>
      <c r="F982" s="4"/>
      <c r="G982" s="3"/>
      <c r="H982" s="4"/>
      <c r="I982" s="3"/>
      <c r="J982" s="4"/>
      <c r="K982" s="3"/>
      <c r="L982" s="4"/>
      <c r="M982" s="3"/>
      <c r="N982" s="4"/>
      <c r="O982" s="3"/>
      <c r="P982" s="4"/>
      <c r="Q982" s="3"/>
      <c r="R982" s="4"/>
      <c r="S982" s="3"/>
      <c r="T982" s="4"/>
      <c r="U982" s="3"/>
      <c r="V982" s="4"/>
      <c r="W982" s="3"/>
      <c r="X982" s="4"/>
      <c r="Y982" s="3"/>
      <c r="Z982" s="4"/>
      <c r="AA982" s="3"/>
      <c r="AB982" s="4"/>
      <c r="AC982" s="3"/>
      <c r="AD982" s="4"/>
      <c r="AE982" s="3"/>
      <c r="AF982" s="4"/>
      <c r="AG982" s="3"/>
      <c r="AH982" s="4"/>
      <c r="AI982" s="3"/>
      <c r="AJ982" s="4"/>
    </row>
    <row r="983">
      <c r="A983" s="3"/>
      <c r="B983" s="4"/>
      <c r="C983" s="3"/>
      <c r="D983" s="4"/>
      <c r="E983" s="3"/>
      <c r="F983" s="4"/>
      <c r="G983" s="3"/>
      <c r="H983" s="4"/>
      <c r="I983" s="3"/>
      <c r="J983" s="4"/>
      <c r="K983" s="3"/>
      <c r="L983" s="4"/>
      <c r="M983" s="3"/>
      <c r="N983" s="4"/>
      <c r="O983" s="3"/>
      <c r="P983" s="4"/>
      <c r="Q983" s="3"/>
      <c r="R983" s="4"/>
      <c r="S983" s="3"/>
      <c r="T983" s="4"/>
      <c r="U983" s="3"/>
      <c r="V983" s="4"/>
      <c r="W983" s="3"/>
      <c r="X983" s="4"/>
      <c r="Y983" s="3"/>
      <c r="Z983" s="4"/>
      <c r="AA983" s="3"/>
      <c r="AB983" s="4"/>
      <c r="AC983" s="3"/>
      <c r="AD983" s="4"/>
      <c r="AE983" s="3"/>
      <c r="AF983" s="4"/>
      <c r="AG983" s="3"/>
      <c r="AH983" s="4"/>
      <c r="AI983" s="3"/>
      <c r="AJ983" s="4"/>
    </row>
    <row r="984">
      <c r="A984" s="3"/>
      <c r="B984" s="4"/>
      <c r="C984" s="3"/>
      <c r="D984" s="4"/>
      <c r="E984" s="3"/>
      <c r="F984" s="4"/>
      <c r="G984" s="3"/>
      <c r="H984" s="4"/>
      <c r="I984" s="3"/>
      <c r="J984" s="4"/>
      <c r="K984" s="3"/>
      <c r="L984" s="4"/>
      <c r="M984" s="3"/>
      <c r="N984" s="4"/>
      <c r="O984" s="3"/>
      <c r="P984" s="4"/>
      <c r="Q984" s="3"/>
      <c r="R984" s="4"/>
      <c r="S984" s="3"/>
      <c r="T984" s="4"/>
      <c r="U984" s="3"/>
      <c r="V984" s="4"/>
      <c r="W984" s="3"/>
      <c r="X984" s="4"/>
      <c r="Y984" s="3"/>
      <c r="Z984" s="4"/>
      <c r="AA984" s="3"/>
      <c r="AB984" s="4"/>
      <c r="AC984" s="3"/>
      <c r="AD984" s="4"/>
      <c r="AE984" s="3"/>
      <c r="AF984" s="4"/>
      <c r="AG984" s="3"/>
      <c r="AH984" s="4"/>
      <c r="AI984" s="3"/>
      <c r="AJ984" s="4"/>
    </row>
    <row r="985">
      <c r="A985" s="3"/>
      <c r="B985" s="4"/>
      <c r="C985" s="3"/>
      <c r="D985" s="4"/>
      <c r="E985" s="3"/>
      <c r="F985" s="4"/>
      <c r="G985" s="3"/>
      <c r="H985" s="4"/>
      <c r="I985" s="3"/>
      <c r="J985" s="4"/>
      <c r="K985" s="3"/>
      <c r="L985" s="4"/>
      <c r="M985" s="3"/>
      <c r="N985" s="4"/>
      <c r="O985" s="3"/>
      <c r="P985" s="4"/>
      <c r="Q985" s="3"/>
      <c r="R985" s="4"/>
      <c r="S985" s="3"/>
      <c r="T985" s="4"/>
      <c r="U985" s="3"/>
      <c r="V985" s="4"/>
      <c r="W985" s="3"/>
      <c r="X985" s="4"/>
      <c r="Y985" s="3"/>
      <c r="Z985" s="4"/>
      <c r="AA985" s="3"/>
      <c r="AB985" s="4"/>
      <c r="AC985" s="3"/>
      <c r="AD985" s="4"/>
      <c r="AE985" s="3"/>
      <c r="AF985" s="4"/>
      <c r="AG985" s="3"/>
      <c r="AH985" s="4"/>
      <c r="AI985" s="3"/>
      <c r="AJ985" s="4"/>
    </row>
    <row r="986">
      <c r="A986" s="3"/>
      <c r="B986" s="4"/>
      <c r="C986" s="3"/>
      <c r="D986" s="4"/>
      <c r="E986" s="3"/>
      <c r="F986" s="4"/>
      <c r="G986" s="3"/>
      <c r="H986" s="4"/>
      <c r="I986" s="3"/>
      <c r="J986" s="4"/>
      <c r="K986" s="3"/>
      <c r="L986" s="4"/>
      <c r="M986" s="3"/>
      <c r="N986" s="4"/>
      <c r="O986" s="3"/>
      <c r="P986" s="4"/>
      <c r="Q986" s="3"/>
      <c r="R986" s="4"/>
      <c r="S986" s="3"/>
      <c r="T986" s="4"/>
      <c r="U986" s="3"/>
      <c r="V986" s="4"/>
      <c r="W986" s="3"/>
      <c r="X986" s="4"/>
      <c r="Y986" s="3"/>
      <c r="Z986" s="4"/>
      <c r="AA986" s="3"/>
      <c r="AB986" s="4"/>
      <c r="AC986" s="3"/>
      <c r="AD986" s="4"/>
      <c r="AE986" s="3"/>
      <c r="AF986" s="4"/>
      <c r="AG986" s="3"/>
      <c r="AH986" s="4"/>
      <c r="AI986" s="3"/>
      <c r="AJ986" s="4"/>
    </row>
    <row r="987">
      <c r="A987" s="3"/>
      <c r="B987" s="4"/>
      <c r="C987" s="3"/>
      <c r="D987" s="4"/>
      <c r="E987" s="3"/>
      <c r="F987" s="4"/>
      <c r="G987" s="3"/>
      <c r="H987" s="4"/>
      <c r="I987" s="3"/>
      <c r="J987" s="4"/>
      <c r="K987" s="3"/>
      <c r="L987" s="4"/>
      <c r="M987" s="3"/>
      <c r="N987" s="4"/>
      <c r="O987" s="3"/>
      <c r="P987" s="4"/>
      <c r="Q987" s="3"/>
      <c r="R987" s="4"/>
      <c r="S987" s="3"/>
      <c r="T987" s="4"/>
      <c r="U987" s="3"/>
      <c r="V987" s="4"/>
      <c r="W987" s="3"/>
      <c r="X987" s="4"/>
      <c r="Y987" s="3"/>
      <c r="Z987" s="4"/>
      <c r="AA987" s="3"/>
      <c r="AB987" s="4"/>
      <c r="AC987" s="3"/>
      <c r="AD987" s="4"/>
      <c r="AE987" s="3"/>
      <c r="AF987" s="4"/>
      <c r="AG987" s="3"/>
      <c r="AH987" s="4"/>
      <c r="AI987" s="3"/>
      <c r="AJ987" s="4"/>
    </row>
    <row r="988">
      <c r="A988" s="3"/>
      <c r="B988" s="4"/>
      <c r="C988" s="3"/>
      <c r="D988" s="4"/>
      <c r="E988" s="3"/>
      <c r="F988" s="4"/>
      <c r="G988" s="3"/>
      <c r="H988" s="4"/>
      <c r="I988" s="3"/>
      <c r="J988" s="4"/>
      <c r="K988" s="3"/>
      <c r="L988" s="4"/>
      <c r="M988" s="3"/>
      <c r="N988" s="4"/>
      <c r="O988" s="3"/>
      <c r="P988" s="4"/>
      <c r="Q988" s="3"/>
      <c r="R988" s="4"/>
      <c r="S988" s="3"/>
      <c r="T988" s="4"/>
      <c r="U988" s="3"/>
      <c r="V988" s="4"/>
      <c r="W988" s="3"/>
      <c r="X988" s="4"/>
      <c r="Y988" s="3"/>
      <c r="Z988" s="4"/>
      <c r="AA988" s="3"/>
      <c r="AB988" s="4"/>
      <c r="AC988" s="3"/>
      <c r="AD988" s="4"/>
      <c r="AE988" s="3"/>
      <c r="AF988" s="4"/>
      <c r="AG988" s="3"/>
      <c r="AH988" s="4"/>
      <c r="AI988" s="3"/>
      <c r="AJ988" s="4"/>
    </row>
    <row r="989">
      <c r="A989" s="3"/>
      <c r="B989" s="4"/>
      <c r="C989" s="3"/>
      <c r="D989" s="4"/>
      <c r="E989" s="3"/>
      <c r="F989" s="4"/>
      <c r="G989" s="3"/>
      <c r="H989" s="4"/>
      <c r="I989" s="3"/>
      <c r="J989" s="4"/>
      <c r="K989" s="3"/>
      <c r="L989" s="4"/>
      <c r="M989" s="3"/>
      <c r="N989" s="4"/>
      <c r="O989" s="3"/>
      <c r="P989" s="4"/>
      <c r="Q989" s="3"/>
      <c r="R989" s="4"/>
      <c r="S989" s="3"/>
      <c r="T989" s="4"/>
      <c r="U989" s="3"/>
      <c r="V989" s="4"/>
      <c r="W989" s="3"/>
      <c r="X989" s="4"/>
      <c r="Y989" s="3"/>
      <c r="Z989" s="4"/>
      <c r="AA989" s="3"/>
      <c r="AB989" s="4"/>
      <c r="AC989" s="3"/>
      <c r="AD989" s="4"/>
      <c r="AE989" s="3"/>
      <c r="AF989" s="4"/>
      <c r="AG989" s="3"/>
      <c r="AH989" s="4"/>
      <c r="AI989" s="3"/>
      <c r="AJ989" s="4"/>
    </row>
    <row r="990">
      <c r="A990" s="3"/>
      <c r="B990" s="4"/>
      <c r="C990" s="3"/>
      <c r="D990" s="4"/>
      <c r="E990" s="3"/>
      <c r="F990" s="4"/>
      <c r="G990" s="3"/>
      <c r="H990" s="4"/>
      <c r="I990" s="3"/>
      <c r="J990" s="4"/>
      <c r="K990" s="3"/>
      <c r="L990" s="4"/>
      <c r="M990" s="3"/>
      <c r="N990" s="4"/>
      <c r="O990" s="3"/>
      <c r="P990" s="4"/>
      <c r="Q990" s="3"/>
      <c r="R990" s="4"/>
      <c r="S990" s="3"/>
      <c r="T990" s="4"/>
      <c r="U990" s="3"/>
      <c r="V990" s="4"/>
      <c r="W990" s="3"/>
      <c r="X990" s="4"/>
      <c r="Y990" s="3"/>
      <c r="Z990" s="4"/>
      <c r="AA990" s="3"/>
      <c r="AB990" s="4"/>
      <c r="AC990" s="3"/>
      <c r="AD990" s="4"/>
      <c r="AE990" s="3"/>
      <c r="AF990" s="4"/>
      <c r="AG990" s="3"/>
      <c r="AH990" s="4"/>
      <c r="AI990" s="3"/>
      <c r="AJ990" s="4"/>
    </row>
    <row r="991">
      <c r="A991" s="3"/>
      <c r="B991" s="4"/>
      <c r="C991" s="3"/>
      <c r="D991" s="4"/>
      <c r="E991" s="3"/>
      <c r="F991" s="4"/>
      <c r="G991" s="3"/>
      <c r="H991" s="4"/>
      <c r="I991" s="3"/>
      <c r="J991" s="4"/>
      <c r="K991" s="3"/>
      <c r="L991" s="4"/>
      <c r="M991" s="3"/>
      <c r="N991" s="4"/>
      <c r="O991" s="3"/>
      <c r="P991" s="4"/>
      <c r="Q991" s="3"/>
      <c r="R991" s="4"/>
      <c r="S991" s="3"/>
      <c r="T991" s="4"/>
      <c r="U991" s="3"/>
      <c r="V991" s="4"/>
      <c r="W991" s="3"/>
      <c r="X991" s="4"/>
      <c r="Y991" s="3"/>
      <c r="Z991" s="4"/>
      <c r="AA991" s="3"/>
      <c r="AB991" s="4"/>
      <c r="AC991" s="3"/>
      <c r="AD991" s="4"/>
      <c r="AE991" s="3"/>
      <c r="AF991" s="4"/>
      <c r="AG991" s="3"/>
      <c r="AH991" s="4"/>
      <c r="AI991" s="3"/>
      <c r="AJ991" s="4"/>
    </row>
    <row r="992">
      <c r="A992" s="3"/>
      <c r="B992" s="4"/>
      <c r="C992" s="3"/>
      <c r="D992" s="4"/>
      <c r="E992" s="3"/>
      <c r="F992" s="4"/>
      <c r="G992" s="3"/>
      <c r="H992" s="4"/>
      <c r="I992" s="3"/>
      <c r="J992" s="4"/>
      <c r="K992" s="3"/>
      <c r="L992" s="4"/>
      <c r="M992" s="3"/>
      <c r="N992" s="4"/>
      <c r="O992" s="3"/>
      <c r="P992" s="4"/>
      <c r="Q992" s="3"/>
      <c r="R992" s="4"/>
      <c r="S992" s="3"/>
      <c r="T992" s="4"/>
      <c r="U992" s="3"/>
      <c r="V992" s="4"/>
      <c r="W992" s="3"/>
      <c r="X992" s="4"/>
      <c r="Y992" s="3"/>
      <c r="Z992" s="4"/>
      <c r="AA992" s="3"/>
      <c r="AB992" s="4"/>
      <c r="AC992" s="3"/>
      <c r="AD992" s="4"/>
      <c r="AE992" s="3"/>
      <c r="AF992" s="4"/>
      <c r="AG992" s="3"/>
      <c r="AH992" s="4"/>
      <c r="AI992" s="3"/>
      <c r="AJ992" s="4"/>
    </row>
    <row r="993">
      <c r="A993" s="3"/>
      <c r="B993" s="4"/>
      <c r="C993" s="3"/>
      <c r="D993" s="4"/>
      <c r="E993" s="3"/>
      <c r="F993" s="4"/>
      <c r="G993" s="3"/>
      <c r="H993" s="4"/>
      <c r="I993" s="3"/>
      <c r="J993" s="4"/>
      <c r="K993" s="3"/>
      <c r="L993" s="4"/>
      <c r="M993" s="3"/>
      <c r="N993" s="4"/>
      <c r="O993" s="3"/>
      <c r="P993" s="4"/>
      <c r="Q993" s="3"/>
      <c r="R993" s="4"/>
      <c r="S993" s="3"/>
      <c r="T993" s="4"/>
      <c r="U993" s="3"/>
      <c r="V993" s="4"/>
      <c r="W993" s="3"/>
      <c r="X993" s="4"/>
      <c r="Y993" s="3"/>
      <c r="Z993" s="4"/>
      <c r="AA993" s="3"/>
      <c r="AB993" s="4"/>
      <c r="AC993" s="3"/>
      <c r="AD993" s="4"/>
      <c r="AE993" s="3"/>
      <c r="AF993" s="4"/>
      <c r="AG993" s="3"/>
      <c r="AH993" s="4"/>
      <c r="AI993" s="3"/>
      <c r="AJ993" s="4"/>
    </row>
    <row r="994">
      <c r="A994" s="3"/>
      <c r="B994" s="4"/>
      <c r="C994" s="3"/>
      <c r="D994" s="4"/>
      <c r="E994" s="3"/>
      <c r="F994" s="4"/>
      <c r="G994" s="3"/>
      <c r="H994" s="4"/>
      <c r="I994" s="3"/>
      <c r="J994" s="4"/>
      <c r="K994" s="3"/>
      <c r="L994" s="4"/>
      <c r="M994" s="3"/>
      <c r="N994" s="4"/>
      <c r="O994" s="3"/>
      <c r="P994" s="4"/>
      <c r="Q994" s="3"/>
      <c r="R994" s="4"/>
      <c r="S994" s="3"/>
      <c r="T994" s="4"/>
      <c r="U994" s="3"/>
      <c r="V994" s="4"/>
      <c r="W994" s="3"/>
      <c r="X994" s="4"/>
      <c r="Y994" s="3"/>
      <c r="Z994" s="4"/>
      <c r="AA994" s="3"/>
      <c r="AB994" s="4"/>
      <c r="AC994" s="3"/>
      <c r="AD994" s="4"/>
      <c r="AE994" s="3"/>
      <c r="AF994" s="4"/>
      <c r="AG994" s="3"/>
      <c r="AH994" s="4"/>
      <c r="AI994" s="3"/>
      <c r="AJ994" s="4"/>
    </row>
    <row r="995">
      <c r="A995" s="3"/>
      <c r="B995" s="4"/>
      <c r="C995" s="3"/>
      <c r="D995" s="4"/>
      <c r="E995" s="3"/>
      <c r="F995" s="4"/>
      <c r="G995" s="3"/>
      <c r="H995" s="4"/>
      <c r="I995" s="3"/>
      <c r="J995" s="4"/>
      <c r="K995" s="3"/>
      <c r="L995" s="4"/>
      <c r="M995" s="3"/>
      <c r="N995" s="4"/>
      <c r="O995" s="3"/>
      <c r="P995" s="4"/>
      <c r="Q995" s="3"/>
      <c r="R995" s="4"/>
      <c r="S995" s="3"/>
      <c r="T995" s="4"/>
      <c r="U995" s="3"/>
      <c r="V995" s="4"/>
      <c r="W995" s="3"/>
      <c r="X995" s="4"/>
      <c r="Y995" s="3"/>
      <c r="Z995" s="4"/>
      <c r="AA995" s="3"/>
      <c r="AB995" s="4"/>
      <c r="AC995" s="3"/>
      <c r="AD995" s="4"/>
      <c r="AE995" s="3"/>
      <c r="AF995" s="4"/>
      <c r="AG995" s="3"/>
      <c r="AH995" s="4"/>
      <c r="AI995" s="3"/>
      <c r="AJ995" s="4"/>
    </row>
    <row r="996">
      <c r="A996" s="3"/>
      <c r="B996" s="4"/>
      <c r="C996" s="3"/>
      <c r="D996" s="4"/>
      <c r="E996" s="3"/>
      <c r="F996" s="4"/>
      <c r="G996" s="3"/>
      <c r="H996" s="4"/>
      <c r="I996" s="3"/>
      <c r="J996" s="4"/>
      <c r="K996" s="3"/>
      <c r="L996" s="4"/>
      <c r="M996" s="3"/>
      <c r="N996" s="4"/>
      <c r="O996" s="3"/>
      <c r="P996" s="4"/>
      <c r="Q996" s="3"/>
      <c r="R996" s="4"/>
      <c r="S996" s="3"/>
      <c r="T996" s="4"/>
      <c r="U996" s="3"/>
      <c r="V996" s="4"/>
      <c r="W996" s="3"/>
      <c r="X996" s="4"/>
      <c r="Y996" s="3"/>
      <c r="Z996" s="4"/>
      <c r="AA996" s="3"/>
      <c r="AB996" s="4"/>
      <c r="AC996" s="3"/>
      <c r="AD996" s="4"/>
      <c r="AE996" s="3"/>
      <c r="AF996" s="4"/>
      <c r="AG996" s="3"/>
      <c r="AH996" s="4"/>
      <c r="AI996" s="3"/>
      <c r="AJ996" s="4"/>
    </row>
    <row r="997">
      <c r="A997" s="3"/>
      <c r="B997" s="4"/>
      <c r="C997" s="3"/>
      <c r="D997" s="4"/>
      <c r="E997" s="3"/>
      <c r="F997" s="4"/>
      <c r="G997" s="3"/>
      <c r="H997" s="4"/>
      <c r="I997" s="3"/>
      <c r="J997" s="4"/>
      <c r="K997" s="3"/>
      <c r="L997" s="4"/>
      <c r="M997" s="3"/>
      <c r="N997" s="4"/>
      <c r="O997" s="3"/>
      <c r="P997" s="4"/>
      <c r="Q997" s="3"/>
      <c r="R997" s="4"/>
      <c r="S997" s="3"/>
      <c r="T997" s="4"/>
      <c r="U997" s="3"/>
      <c r="V997" s="4"/>
      <c r="W997" s="3"/>
      <c r="X997" s="4"/>
      <c r="Y997" s="3"/>
      <c r="Z997" s="4"/>
      <c r="AA997" s="3"/>
      <c r="AB997" s="4"/>
      <c r="AC997" s="3"/>
      <c r="AD997" s="4"/>
      <c r="AE997" s="3"/>
      <c r="AF997" s="4"/>
      <c r="AG997" s="3"/>
      <c r="AH997" s="4"/>
      <c r="AI997" s="3"/>
      <c r="AJ997" s="4"/>
    </row>
    <row r="998">
      <c r="A998" s="3"/>
      <c r="B998" s="4"/>
      <c r="C998" s="3"/>
      <c r="D998" s="4"/>
      <c r="E998" s="3"/>
      <c r="F998" s="4"/>
      <c r="G998" s="3"/>
      <c r="H998" s="4"/>
      <c r="I998" s="3"/>
      <c r="J998" s="4"/>
      <c r="K998" s="3"/>
      <c r="L998" s="4"/>
      <c r="M998" s="3"/>
      <c r="N998" s="4"/>
      <c r="O998" s="3"/>
      <c r="P998" s="4"/>
      <c r="Q998" s="3"/>
      <c r="R998" s="4"/>
      <c r="S998" s="3"/>
      <c r="T998" s="4"/>
      <c r="U998" s="3"/>
      <c r="V998" s="4"/>
      <c r="W998" s="3"/>
      <c r="X998" s="4"/>
      <c r="Y998" s="3"/>
      <c r="Z998" s="4"/>
      <c r="AA998" s="3"/>
      <c r="AB998" s="4"/>
      <c r="AC998" s="3"/>
      <c r="AD998" s="4"/>
      <c r="AE998" s="3"/>
      <c r="AF998" s="4"/>
      <c r="AG998" s="3"/>
      <c r="AH998" s="4"/>
      <c r="AI998" s="3"/>
      <c r="AJ998" s="4"/>
    </row>
    <row r="999">
      <c r="A999" s="3"/>
      <c r="B999" s="4"/>
      <c r="C999" s="3"/>
      <c r="D999" s="4"/>
      <c r="E999" s="3"/>
      <c r="F999" s="4"/>
      <c r="G999" s="3"/>
      <c r="H999" s="4"/>
      <c r="I999" s="3"/>
      <c r="J999" s="4"/>
      <c r="K999" s="3"/>
      <c r="L999" s="4"/>
      <c r="M999" s="3"/>
      <c r="N999" s="4"/>
      <c r="O999" s="3"/>
      <c r="P999" s="4"/>
      <c r="Q999" s="3"/>
      <c r="R999" s="4"/>
      <c r="S999" s="3"/>
      <c r="T999" s="4"/>
      <c r="U999" s="3"/>
      <c r="V999" s="4"/>
      <c r="W999" s="3"/>
      <c r="X999" s="4"/>
      <c r="Y999" s="3"/>
      <c r="Z999" s="4"/>
      <c r="AA999" s="3"/>
      <c r="AB999" s="4"/>
      <c r="AC999" s="3"/>
      <c r="AD999" s="4"/>
      <c r="AE999" s="3"/>
      <c r="AF999" s="4"/>
      <c r="AG999" s="3"/>
      <c r="AH999" s="4"/>
      <c r="AI999" s="3"/>
      <c r="AJ999" s="4"/>
    </row>
    <row r="1000">
      <c r="A1000" s="3"/>
      <c r="B1000" s="4"/>
      <c r="C1000" s="3"/>
      <c r="D1000" s="4"/>
      <c r="E1000" s="3"/>
      <c r="F1000" s="4"/>
      <c r="G1000" s="3"/>
      <c r="H1000" s="4"/>
      <c r="I1000" s="3"/>
      <c r="J1000" s="4"/>
      <c r="K1000" s="3"/>
      <c r="L1000" s="4"/>
      <c r="M1000" s="3"/>
      <c r="N1000" s="4"/>
      <c r="O1000" s="3"/>
      <c r="P1000" s="4"/>
      <c r="Q1000" s="3"/>
      <c r="R1000" s="4"/>
      <c r="S1000" s="3"/>
      <c r="T1000" s="4"/>
      <c r="U1000" s="3"/>
      <c r="V1000" s="4"/>
      <c r="W1000" s="3"/>
      <c r="X1000" s="4"/>
      <c r="Y1000" s="3"/>
      <c r="Z1000" s="4"/>
      <c r="AA1000" s="3"/>
      <c r="AB1000" s="4"/>
      <c r="AC1000" s="3"/>
      <c r="AD1000" s="4"/>
      <c r="AE1000" s="3"/>
      <c r="AF1000" s="4"/>
      <c r="AG1000" s="3"/>
      <c r="AH1000" s="4"/>
      <c r="AI1000" s="3"/>
      <c r="AJ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7.71"/>
  </cols>
  <sheetData>
    <row r="1">
      <c r="A1" s="5" t="s">
        <v>0</v>
      </c>
      <c r="B1" s="3" t="str">
        <f>IFERROR(__xludf.DUMMYFUNCTION("FILTER('Data Entry'!$A:$A,LEFT('Data Entry'!$A:$A,LEN(A1))=A1)"),"Ben (1/2): Right now we’re looking at a core four, and that’s, uh, me, Alan, Ashley and JP. We’re all younger, we’re fit, and then we got the two moms, Chrissy and Katrina. We’ve labeled them the mom squad, and, uh, that’s just an easy target at this poin"&amp;"t. Winning is the most important thing right now for this tribe. When it comes down to it, we have each other’s backs.")</f>
        <v>Ben (1/2): Right now we’re looking at a core four, and that’s, uh, me, Alan, Ashley and JP. We’re all younger, we’re fit, and then we got the two moms, Chrissy and Katrina. We’ve labeled them the mom squad, and, uh, that’s just an easy target at this point. Winning is the most important thing right now for this tribe. When it comes down to it, we have each other’s backs.</v>
      </c>
    </row>
    <row r="2">
      <c r="A2" s="6"/>
      <c r="B2" s="7" t="str">
        <f>IFERROR(__xludf.DUMMYFUNCTION("""COMPUTED_VALUE"""),"Ben (2/2): If everyone would have just stuck to the plan and calm down and talked it out, we’d be fine. But here we are, Day 3, and we’ve all-- it just blown up. At Tribal Council tonight, there’s two ways Alan and I can go. We can go with the mom squad a"&amp;"nd go straight for Ashley, or we we can go with JP and Ashley and get Chrissy or Katrina out. I’m a little worried about Ashley and JP having something going on, but as a tribe, we have to stay strong, and the two older women are probably the weakest link"&amp;"s in our tribe. Whether or not you go with strength or loyalty, in the long run it’s about Alan and I, who we trust more.")</f>
        <v>Ben (2/2): If everyone would have just stuck to the plan and calm down and talked it out, we’d be fine. But here we are, Day 3, and we’ve all-- it just blown up. At Tribal Council tonight, there’s two ways Alan and I can go. We can go with the mom squad and go straight for Ashley, or we we can go with JP and Ashley and get Chrissy or Katrina out. I’m a little worried about Ashley and JP having something going on, but as a tribe, we have to stay strong, and the two older women are probably the weakest links in our tribe. Whether or not you go with strength or loyalty, in the long run it’s about Alan and I, who we trust more.</v>
      </c>
    </row>
    <row r="3">
      <c r="A3" s="6"/>
      <c r="B3" s="7" t="str">
        <f>IFERROR(__xludf.DUMMYFUNCTION("""COMPUTED_VALUE"""),"Ben (1/2): Man, this group is like old paint. It’s cracked and fractured everywhere. I’m not sure who I can trust. The core four is gone. The perception might be there in some people’s heads… not-- actually no, it’s not. It’s done. The whole thing’s shot."&amp;" Now it’s every man for himself.")</f>
        <v>Ben (1/2): Man, this group is like old paint. It’s cracked and fractured everywhere. I’m not sure who I can trust. The core four is gone. The perception might be there in some people’s heads… not-- actually no, it’s not. It’s done. The whole thing’s shot. Now it’s every man for himself.</v>
      </c>
    </row>
    <row r="4">
      <c r="A4" s="6"/>
      <c r="B4" s="7" t="str">
        <f>IFERROR(__xludf.DUMMYFUNCTION("""COMPUTED_VALUE"""),"Ben (2/2): Alan and I were aligned from the get-go, but after he blew up at Tribal the other night, I just don’t know if I can work with him. Chrissy is a smart woman, and she has a good head on her shoulders. And that’s gonna help me get further in the g"&amp;"ame. At this point, Chrissy and I are in the driver’s seat, and whatever we decide to do is what’s gonna happen.")</f>
        <v>Ben (2/2): Alan and I were aligned from the get-go, but after he blew up at Tribal the other night, I just don’t know if I can work with him. Chrissy is a smart woman, and she has a good head on her shoulders. And that’s gonna help me get further in the game. At this point, Chrissy and I are in the driver’s seat, and whatever we decide to do is what’s gonna happen.</v>
      </c>
    </row>
    <row r="5">
      <c r="A5" s="6"/>
      <c r="B5" s="7" t="str">
        <f>IFERROR(__xludf.DUMMYFUNCTION("""COMPUTED_VALUE"""),"Ben (1/2): So 7 days into the Hero tribe, at this point, you could say that Chrissy and I are driving the train. But moving forward, Chrissy and I need to figure out who’s going to be the next target. Ashley is a good, hard worker and she’s fun, so the be"&amp;"tter choices are JP or Alan. Alan and I were aligned from Day 1, but Alan is a hot head and a loose cannon, and JP, he’s walking around here like he don’t know what’s going on. But JP would be good to have around camp because he does fish and everything. "&amp;"So, right now, Chrissy and I haven’t made any decisions.")</f>
        <v>Ben (1/2): So 7 days into the Hero tribe, at this point, you could say that Chrissy and I are driving the train. But moving forward, Chrissy and I need to figure out who’s going to be the next target. Ashley is a good, hard worker and she’s fun, so the better choices are JP or Alan. Alan and I were aligned from Day 1, but Alan is a hot head and a loose cannon, and JP, he’s walking around here like he don’t know what’s going on. But JP would be good to have around camp because he does fish and everything. So, right now, Chrissy and I haven’t made any decisions.</v>
      </c>
    </row>
    <row r="6">
      <c r="A6" s="6"/>
      <c r="B6" s="7" t="str">
        <f>IFERROR(__xludf.DUMMYFUNCTION("""COMPUTED_VALUE"""),"Ben (2/2): Ashley is tossed into a power couple. Now whether or not that’s the truth, that’s the whole Alan thing, but I can’t fully trust Ashley at this point because she keeps pulling for JP to stay in the game, which makes me think JP and Ashley are ac"&amp;"tually still working together. And normally, as a power couple on Survivor, it don’t work out good.")</f>
        <v>Ben (2/2): Ashley is tossed into a power couple. Now whether or not that’s the truth, that’s the whole Alan thing, but I can’t fully trust Ashley at this point because she keeps pulling for JP to stay in the game, which makes me think JP and Ashley are actually still working together. And normally, as a power couple on Survivor, it don’t work out good.</v>
      </c>
    </row>
    <row r="7">
      <c r="A7" s="6"/>
      <c r="B7" s="7" t="str">
        <f>IFERROR(__xludf.DUMMYFUNCTION("""COMPUTED_VALUE"""),"Ben (1/2): Being split up from Chrissy, that’s a shot in the foot right there. Things were well oiled and greased and we were moving. So I’m gonna have to put some work in, and I’m not just gonna roll over and die, but my odds at this point are real low t"&amp;"o move forward. I’m scared.")</f>
        <v>Ben (1/2): Being split up from Chrissy, that’s a shot in the foot right there. Things were well oiled and greased and we were moving. So I’m gonna have to put some work in, and I’m not just gonna roll over and die, but my odds at this point are real low to move forward. I’m scared.</v>
      </c>
    </row>
    <row r="8">
      <c r="A8" s="6"/>
      <c r="B8" s="7" t="str">
        <f>IFERROR(__xludf.DUMMYFUNCTION("""COMPUTED_VALUE"""),"Ben (2/2): First initial impression of this tribe swap, there’s a little bit of comfort in our tribe knowing that we work well together and won that PB&amp;J. But three Healers, one Hustler, and a Hero, that’s a target pinned right on my tail. So I have to ea"&amp;"rn respect around here and gain trust to keep my butt in the game.")</f>
        <v>Ben (2/2): First initial impression of this tribe swap, there’s a little bit of comfort in our tribe knowing that we work well together and won that PB&amp;J. But three Healers, one Hustler, and a Hero, that’s a target pinned right on my tail. So I have to earn respect around here and gain trust to keep my butt in the game.</v>
      </c>
    </row>
    <row r="9">
      <c r="A9" s="6"/>
      <c r="B9" s="7" t="str">
        <f>IFERROR(__xludf.DUMMYFUNCTION("""COMPUTED_VALUE"""),"Ben (1/1): There was a bamboo explosion in the fire, and I don’t like loud noises like that, like when they’re unexpected. It kind of put me in a bad spot. I was in the Marines for three and half years. When you go through combat and you come back, there "&amp;"is no way to adjust fully. There’s things upstairs that are there forever. Coming back with that stuff, it’s hard, and you feel lonely, and you feel that nobody understands. Other people, civilians or whatever, have no idea what it’s like to, uh, to be sh"&amp;"ot or mortar-- have-have people try to kill you. You can’t comprehend that without being there and going through it. And so those reactions are 100% real for men and women that have fought for our country. And it’s hard to be around other people that don’"&amp;"t understand that. Before I met my wife, that was a monkey on my back. My wife and kids have definitely saved me from my demons, my nightmares, and the past. I used to live in the past. That’s not a good thing for anyone. You have to look forward to the f"&amp;"uture, because the past will eat you alive, but the future will save you. (tearfully) You know, winning the million for my family is-is my goal, but there’s a bigger picture, and it’s bigger than me, my family, the game of Survivor. It’s about just being "&amp;"able to show vets who have have gone through battle and war and depression and PTSD, there’s a way to life outside of all that hell… (nods head) and that’s what I’m doing.")</f>
        <v>Ben (1/1): There was a bamboo explosion in the fire, and I don’t like loud noises like that, like when they’re unexpected. It kind of put me in a bad spot. I was in the Marines for three and half years. When you go through combat and you come back, there is no way to adjust fully. There’s things upstairs that are there forever. Coming back with that stuff, it’s hard, and you feel lonely, and you feel that nobody understands. Other people, civilians or whatever, have no idea what it’s like to, uh, to be shot or mortar-- have-have people try to kill you. You can’t comprehend that without being there and going through it. And so those reactions are 100% real for men and women that have fought for our country. And it’s hard to be around other people that don’t understand that. Before I met my wife, that was a monkey on my back. My wife and kids have definitely saved me from my demons, my nightmares, and the past. I used to live in the past. That’s not a good thing for anyone. You have to look forward to the future, because the past will eat you alive, but the future will save you. (tearfully) You know, winning the million for my family is-is my goal, but there’s a bigger picture, and it’s bigger than me, my family, the game of Survivor. It’s about just being able to show vets who have have gone through battle and war and depression and PTSD, there’s a way to life outside of all that hell… (nods head) and that’s what I’m doing.</v>
      </c>
    </row>
    <row r="10">
      <c r="A10" s="6"/>
      <c r="B10" s="7" t="str">
        <f>IFERROR(__xludf.DUMMYFUNCTION("""COMPUTED_VALUE"""),"Ben (1/2): Oh, Mikey… (laughs) that poor guy, he-he was determined, though. That man never gave up. Through hell or high water, Mike was cooking that fish, and eating it. I’m proud of him. He’s out of his element, and he’s doing good. You know, Mike caugh"&amp;"t a small fish and he shared that. Cole’s caught a decent-sized fish, and he ate it for himself-- a couple of times. I mean, that shows right there who you should work with in this game. Someone who is going to share and then think about others or someone"&amp;" who’s just going to think about himself. Cole’s showing his true colors… (nods) and they ain’t good.")</f>
        <v>Ben (1/2): Oh, Mikey… (laughs) that poor guy, he-he was determined, though. That man never gave up. Through hell or high water, Mike was cooking that fish, and eating it. I’m proud of him. He’s out of his element, and he’s doing good. You know, Mike caught a small fish and he shared that. Cole’s caught a decent-sized fish, and he ate it for himself-- a couple of times. I mean, that shows right there who you should work with in this game. Someone who is going to share and then think about others or someone who’s just going to think about himself. Cole’s showing his true colors… (nods) and they ain’t good.</v>
      </c>
    </row>
    <row r="11">
      <c r="A11" s="6"/>
      <c r="B11" s="7" t="str">
        <f>IFERROR(__xludf.DUMMYFUNCTION("""COMPUTED_VALUE"""),"Ben (2/2): It’s funny how things work in this game. When Cole fell over, he sealed his fate. I feel bad saying that, but it’s true. I think Lauren and Doc have the same agenda as I do, so if we do lose an Immunity Challenge, Jess’ boyfriend is gone.")</f>
        <v>Ben (2/2): It’s funny how things work in this game. When Cole fell over, he sealed his fate. I feel bad saying that, but it’s true. I think Lauren and Doc have the same agenda as I do, so if we do lose an Immunity Challenge, Jess’ boyfriend is gone.</v>
      </c>
    </row>
    <row r="12">
      <c r="A12" s="6"/>
      <c r="B12" s="7" t="str">
        <f>IFERROR(__xludf.DUMMYFUNCTION("""COMPUTED_VALUE"""),"Ben (1/7): If we go into a merge, guns-ablazing, five strong, we’ll do alright, but my biggest concern right now is Cole. Cole and Jess sit down there and play patty-cake all night long, and it’s just hard to trust that.")</f>
        <v>Ben (1/7): If we go into a merge, guns-ablazing, five strong, we’ll do alright, but my biggest concern right now is Cole. Cole and Jess sit down there and play patty-cake all night long, and it’s just hard to trust that.</v>
      </c>
    </row>
    <row r="13">
      <c r="A13" s="6"/>
      <c r="B13" s="7" t="str">
        <f>IFERROR(__xludf.DUMMYFUNCTION("""COMPUTED_VALUE"""),"Ben (2/7): This is the greatest feeling ever, because you want to make it to the merge because then Survivor starts. That’s when you start finding your true alliance, but you gotta be on your game. And the merge is the first step in getting to that millio"&amp;"n dollars.")</f>
        <v>Ben (2/7): This is the greatest feeling ever, because you want to make it to the merge because then Survivor starts. That’s when you start finding your true alliance, but you gotta be on your game. And the merge is the first step in getting to that million dollars.</v>
      </c>
    </row>
    <row r="14">
      <c r="A14" s="6"/>
      <c r="B14" s="7" t="str">
        <f>IFERROR(__xludf.DUMMYFUNCTION("""COMPUTED_VALUE"""),"Ben (3/7): Before the tribe swap, Chrissy and I were pretty tight, but no one knows we were working together. And she’s wanting to talk in front of everyone, and that’s kind of concerning, because I don’t want us two to be considered a tight alliance. Now"&amp;" that we hit the merge, everybody’s starting from scratch. You gotta anticipate. There’s no teams now. It’s about me and my family, so moving forward, there’s not gonna be all this camaraderie. It’s gonna be blindsides, lies, and I’m sure someone is going"&amp;" to cry.")</f>
        <v>Ben (3/7): Before the tribe swap, Chrissy and I were pretty tight, but no one knows we were working together. And she’s wanting to talk in front of everyone, and that’s kind of concerning, because I don’t want us two to be considered a tight alliance. Now that we hit the merge, everybody’s starting from scratch. You gotta anticipate. There’s no teams now. It’s about me and my family, so moving forward, there’s not gonna be all this camaraderie. It’s gonna be blindsides, lies, and I’m sure someone is going to cry.</v>
      </c>
    </row>
    <row r="15">
      <c r="A15" s="6"/>
      <c r="B15" s="7" t="str">
        <f>IFERROR(__xludf.DUMMYFUNCTION("""COMPUTED_VALUE"""),"Ben (4/7): So right now, I’m listening to everyone, and I could go one way with the old Heroes and old Hustlers… or I can see if we could get that Yawa five working. The question is, can I trust Cole?")</f>
        <v>Ben (4/7): So right now, I’m listening to everyone, and I could go one way with the old Heroes and old Hustlers… or I can see if we could get that Yawa five working. The question is, can I trust Cole?</v>
      </c>
    </row>
    <row r="16">
      <c r="A16" s="6"/>
      <c r="B16" s="7" t="str">
        <f>IFERROR(__xludf.DUMMYFUNCTION("""COMPUTED_VALUE"""),"Ben (5/7): He’s selfish, and I don’t think Cole respects anyone here. He just respects himself. You need help to get to the end, period. But right now, I need someone that I can trust.")</f>
        <v>Ben (5/7): He’s selfish, and I don’t think Cole respects anyone here. He just respects himself. You need help to get to the end, period. But right now, I need someone that I can trust.</v>
      </c>
    </row>
    <row r="17">
      <c r="A17" s="6"/>
      <c r="B17" s="7" t="str">
        <f>IFERROR(__xludf.DUMMYFUNCTION("""COMPUTED_VALUE"""),"Ben (6/7): Cole came up and apologized to me, and I did my little, “Oh no, bud, we’re good. Yeah, you know?” And he’s offended me this whole time I’ve been at camp with him. But separating away from the old Yawa tribe and voting Cole could backfire on me "&amp;"later. I gotta be tactically and not emotionally. So, tactically speaking, if I have to work with Cole to get further in the game, then I will.")</f>
        <v>Ben (6/7): Cole came up and apologized to me, and I did my little, “Oh no, bud, we’re good. Yeah, you know?” And he’s offended me this whole time I’ve been at camp with him. But separating away from the old Yawa tribe and voting Cole could backfire on me later. I gotta be tactically and not emotionally. So, tactically speaking, if I have to work with Cole to get further in the game, then I will.</v>
      </c>
    </row>
    <row r="18">
      <c r="A18" s="6"/>
      <c r="B18" s="7" t="str">
        <f>IFERROR(__xludf.DUMMYFUNCTION("""COMPUTED_VALUE"""),"Ben (7/7): Chrissy, she trusts me, so tonight am I going to have to break that with Chrissy and vote her out, or break away from the Yawa Five and get a Healer out? I’m sitting in the middle, and having to choose a side, this is the worst thing you can do"&amp;" in a million dollar game. But one thing is for certain, tonight is going to be battle lines drawn, alliances aligned. You know, war is not a pretty thing, and it’s not going to be pretty tonight either, because we’re going to war tonight.")</f>
        <v>Ben (7/7): Chrissy, she trusts me, so tonight am I going to have to break that with Chrissy and vote her out, or break away from the Yawa Five and get a Healer out? I’m sitting in the middle, and having to choose a side, this is the worst thing you can do in a million dollar game. But one thing is for certain, tonight is going to be battle lines drawn, alliances aligned. You know, war is not a pretty thing, and it’s not going to be pretty tonight either, because we’re going to war tonight.</v>
      </c>
    </row>
    <row r="19">
      <c r="A19" s="6"/>
      <c r="B19" s="7" t="str">
        <f>IFERROR(__xludf.DUMMYFUNCTION("""COMPUTED_VALUE"""),"Ben (1/8): Lauren and I put a plan in play, and executed it, and got our target out. So, it was, uh, it was a good feeling. If I can keep the reins on this Hero-Hustler group and get us to a seven, I will, but I’m worried about the individual part, becaus"&amp;"e an individual can mess this whole thing up.")</f>
        <v>Ben (1/8): Lauren and I put a plan in play, and executed it, and got our target out. So, it was, uh, it was a good feeling. If I can keep the reins on this Hero-Hustler group and get us to a seven, I will, but I’m worried about the individual part, because an individual can mess this whole thing up.</v>
      </c>
    </row>
    <row r="20">
      <c r="A20" s="6"/>
      <c r="B20" s="7" t="str">
        <f>IFERROR(__xludf.DUMMYFUNCTION("""COMPUTED_VALUE"""),"Ben (2/8): Cole’s digging his own grave at this point. You don’t want your enemies to know you have the idol, and he blatantly went out there running and just started digging.")</f>
        <v>Ben (2/8): Cole’s digging his own grave at this point. You don’t want your enemies to know you have the idol, and he blatantly went out there running and just started digging.</v>
      </c>
    </row>
    <row r="21">
      <c r="A21" s="6"/>
      <c r="B21" s="7" t="str">
        <f>IFERROR(__xludf.DUMMYFUNCTION("""COMPUTED_VALUE"""),"Ben (3/8): I don’t like Cole. He’s rubbed me the wrong way, and if Cole’s got the idol, everybody needs to know, because he’s one of the main targets. I don’t care, I’ll blow his game out.")</f>
        <v>Ben (3/8): I don’t like Cole. He’s rubbed me the wrong way, and if Cole’s got the idol, everybody needs to know, because he’s one of the main targets. I don’t care, I’ll blow his game out.</v>
      </c>
    </row>
    <row r="22">
      <c r="A22" s="6"/>
      <c r="B22" s="7" t="str">
        <f>IFERROR(__xludf.DUMMYFUNCTION("""COMPUTED_VALUE"""),"Ben (4/8): Cole winning immunity changes everything, so the plan right now is to split the vote between Joe and Desi. Dude, and the fact that he’s already found and played two idols. Joe is a gamer, and the longer Joe stays in the game, the more chance he"&amp;" has to find another one. And Desi, she’s physically strong, she’s mentally strong and she can compete with the best of us.")</f>
        <v>Ben (4/8): Cole winning immunity changes everything, so the plan right now is to split the vote between Joe and Desi. Dude, and the fact that he’s already found and played two idols. Joe is a gamer, and the longer Joe stays in the game, the more chance he has to find another one. And Desi, she’s physically strong, she’s mentally strong and she can compete with the best of us.</v>
      </c>
    </row>
    <row r="23">
      <c r="A23" s="6"/>
      <c r="B23" s="7" t="str">
        <f>IFERROR(__xludf.DUMMYFUNCTION("""COMPUTED_VALUE"""),"Ben (5/8): Just like I thought, Joe is trying to put a target on my back. You know, I just really don’t like that guy.")</f>
        <v>Ben (5/8): Just like I thought, Joe is trying to put a target on my back. You know, I just really don’t like that guy.</v>
      </c>
    </row>
    <row r="24">
      <c r="A24" s="6"/>
      <c r="B24" s="7" t="str">
        <f>IFERROR(__xludf.DUMMYFUNCTION("""COMPUTED_VALUE"""),"Ben (6/8): Joe pushed the right button. I take what I did in the Marine Corps very serious. And I’m still dealing with it. There’s things that I have to live with every day, and, uh, thoughts that I have every single day, and for some putz like him to sit"&amp;" there and telling people that I swore on it, it pisses me off.")</f>
        <v>Ben (6/8): Joe pushed the right button. I take what I did in the Marine Corps very serious. And I’m still dealing with it. There’s things that I have to live with every day, and, uh, thoughts that I have every single day, and for some putz like him to sit there and telling people that I swore on it, it pisses me off.</v>
      </c>
    </row>
    <row r="25">
      <c r="A25" s="6"/>
      <c r="B25" s="7" t="str">
        <f>IFERROR(__xludf.DUMMYFUNCTION("""COMPUTED_VALUE"""),"Ben (7/8): It’s a blessing and a curse that she found this, but right now I’m worried that Joe’s got another idol, so we have to split the vote. But to get the numbers, I’ve got to convince a Healer to come with us.")</f>
        <v>Ben (7/8): It’s a blessing and a curse that she found this, but right now I’m worried that Joe’s got another idol, so we have to split the vote. But to get the numbers, I’ve got to convince a Healer to come with us.</v>
      </c>
    </row>
    <row r="26">
      <c r="A26" s="6"/>
      <c r="B26" s="7" t="str">
        <f>IFERROR(__xludf.DUMMYFUNCTION("""COMPUTED_VALUE"""),"Ben (8/8): If this don’t work, I might be screwed. It’s a game of russian roulette. I’ve just put one round in the chamber, spun it, and hopefully the hammer doesn’t go down on me tonight.")</f>
        <v>Ben (8/8): If this don’t work, I might be screwed. It’s a game of russian roulette. I’ve just put one round in the chamber, spun it, and hopefully the hammer doesn’t go down on me tonight.</v>
      </c>
    </row>
    <row r="27">
      <c r="A27" s="6"/>
      <c r="B27" s="7" t="str">
        <f>IFERROR(__xludf.DUMMYFUNCTION("""COMPUTED_VALUE"""),"Ben (1/5): Freakin’ Ryan has the idol, and I couldn’t be more ecstatic at this point because now I know Cole doesn’t have it. Information is key in this game and so all this trust getting put into me is going to help me later on in the game, too. But this"&amp;" proves that Ryan is out here to play and win a million dollars, so I’ll just have to keep an eye on that because right now this seven has to stick together.")</f>
        <v>Ben (1/5): Freakin’ Ryan has the idol, and I couldn’t be more ecstatic at this point because now I know Cole doesn’t have it. Information is key in this game and so all this trust getting put into me is going to help me later on in the game, too. But this proves that Ryan is out here to play and win a million dollars, so I’ll just have to keep an eye on that because right now this seven has to stick together.</v>
      </c>
    </row>
    <row r="28">
      <c r="A28" s="6"/>
      <c r="B28" s="7" t="str">
        <f>IFERROR(__xludf.DUMMYFUNCTION("""COMPUTED_VALUE"""),"Ben (2/5): I’m aligned with Lauren, but I am going to need to trust someone to come on board with Lauren and I to help us, because thinking more about the fact that Ryan has an idol, I realized that’s pretty dangerous.")</f>
        <v>Ben (2/5): I’m aligned with Lauren, but I am going to need to trust someone to come on board with Lauren and I to help us, because thinking more about the fact that Ryan has an idol, I realized that’s pretty dangerous.</v>
      </c>
    </row>
    <row r="29">
      <c r="A29" s="6"/>
      <c r="B29" s="7" t="str">
        <f>IFERROR(__xludf.DUMMYFUNCTION("""COMPUTED_VALUE"""),"Ben (3/5): I chose Devon because Devon’s just got a good soul. He really does. He’s got a good heart. I want him to trust me, and I want him on my side.")</f>
        <v>Ben (3/5): I chose Devon because Devon’s just got a good soul. He really does. He’s got a good heart. I want him to trust me, and I want him on my side.</v>
      </c>
    </row>
    <row r="30">
      <c r="A30" s="6"/>
      <c r="B30" s="7" t="str">
        <f>IFERROR(__xludf.DUMMYFUNCTION("""COMPUTED_VALUE"""),"Ben (4/5): Old Lauren pulled it out and beat Cole, so couldn’t be happier. You know, it was very important that Cole did not win immunity today because Cole is the biggest Immunity Challenge threat here. We’re getting the main target out, our hard target,"&amp;" but there’s a big fear of a Hidden Immunity Idol, and that is why we can’t just place all our votes on one Healer, so we have to split the votes into a four and three.")</f>
        <v>Ben (4/5): Old Lauren pulled it out and beat Cole, so couldn’t be happier. You know, it was very important that Cole did not win immunity today because Cole is the biggest Immunity Challenge threat here. We’re getting the main target out, our hard target, but there’s a big fear of a Hidden Immunity Idol, and that is why we can’t just place all our votes on one Healer, so we have to split the votes into a four and three.</v>
      </c>
    </row>
    <row r="31">
      <c r="A31" s="6"/>
      <c r="B31" s="7" t="str">
        <f>IFERROR(__xludf.DUMMYFUNCTION("""COMPUTED_VALUE"""),"Ben (5/5): I’m not trying to be a dictator here, but for my game, I don’t want Joe gone because everyone already can’t stand the guy. Unfortunately, some people, they’re playing with their heart and their morals. In Survivor, heart and morals don’t get yo"&amp;"u a million dollars.")</f>
        <v>Ben (5/5): I’m not trying to be a dictator here, but for my game, I don’t want Joe gone because everyone already can’t stand the guy. Unfortunately, some people, they’re playing with their heart and their morals. In Survivor, heart and morals don’t get you a million dollars.</v>
      </c>
    </row>
    <row r="32">
      <c r="A32" s="6"/>
      <c r="B32" s="7" t="str">
        <f>IFERROR(__xludf.DUMMYFUNCTION("""COMPUTED_VALUE"""),"Ben (1/6): It is impossible to live with Joe. I’m sick of being called King Arthur. I’m sick of, uh, trying to keep everyone in line and straight, but right now if I need to keep Joe, I’ll do it.")</f>
        <v>Ben (1/6): It is impossible to live with Joe. I’m sick of being called King Arthur. I’m sick of, uh, trying to keep everyone in line and straight, but right now if I need to keep Joe, I’ll do it.</v>
      </c>
    </row>
    <row r="33">
      <c r="A33" s="6"/>
      <c r="B33" s="7" t="str">
        <f>IFERROR(__xludf.DUMMYFUNCTION("""COMPUTED_VALUE"""),"Ben (2/6): It was the start to a new day and what better way to start your day from hearing from your family? So sitting up there with my wife and my two kids, you know, I know it’s a letter, but you can hear her talking those words, you know? And Wyatt w"&amp;"rote me a letter, too, and… (chuckles) and his writing is getting better. And, uh, I love my wife. I love her to death. She changed my life. She saved my life. When you go through combat and you come back, a lot of people have a hard time doing it, and I "&amp;"owe her the world. She’s why I’m out here. I’m-I’m here to play the game. My family just gave me the gas and the fuel I needed to play this game.")</f>
        <v>Ben (2/6): It was the start to a new day and what better way to start your day from hearing from your family? So sitting up there with my wife and my two kids, you know, I know it’s a letter, but you can hear her talking those words, you know? And Wyatt wrote me a letter, too, and… (chuckles) and his writing is getting better. And, uh, I love my wife. I love her to death. She changed my life. She saved my life. When you go through combat and you come back, a lot of people have a hard time doing it, and I owe her the world. She’s why I’m out here. I’m-I’m here to play the game. My family just gave me the gas and the fuel I needed to play this game.</v>
      </c>
    </row>
    <row r="34">
      <c r="A34" s="6"/>
      <c r="B34" s="7" t="str">
        <f>IFERROR(__xludf.DUMMYFUNCTION("""COMPUTED_VALUE"""),"Ben (3/6): Out of nowhere, I see this “X” and it says, “Dig.” At first I think that there’s an idol underneath that rock. But there wasn’t. It’s a map of our island, and it’s a clue to where this Hidden Immunity Idol is sitting. It says, “Look for a clay "&amp;"pot.” Oh, man, I’ve been looking since Day 1 to find these darn idols. Man, I lost it. You know, no way! And now the marine in me, when there is a mission or a task to be done, it-- it’s go time. Right now I have a map. I have an objective, and I’m going "&amp;"to go get the job done. My mission now is to get to this idol. You know, I’m sweeping the area like I would clearing a room. You have to keep a keen eye out for something that looks out of place. And I have to find this, but you have to keep a calm and co"&amp;"ol head, think quickly, but think clearly.")</f>
        <v>Ben (3/6): Out of nowhere, I see this “X” and it says, “Dig.” At first I think that there’s an idol underneath that rock. But there wasn’t. It’s a map of our island, and it’s a clue to where this Hidden Immunity Idol is sitting. It says, “Look for a clay pot.” Oh, man, I’ve been looking since Day 1 to find these darn idols. Man, I lost it. You know, no way! And now the marine in me, when there is a mission or a task to be done, it-- it’s go time. Right now I have a map. I have an objective, and I’m going to go get the job done. My mission now is to get to this idol. You know, I’m sweeping the area like I would clearing a room. You have to keep a keen eye out for something that looks out of place. And I have to find this, but you have to keep a calm and cool head, think quickly, but think clearly.</v>
      </c>
    </row>
    <row r="35">
      <c r="A35" s="6"/>
      <c r="B35" s="7" t="str">
        <f>IFERROR(__xludf.DUMMYFUNCTION("""COMPUTED_VALUE"""),"Ben (4/6): I found an idol on Survivor. I’ve never been more happy in my entire life to wear a darn necklace of shells, you know? At this point the seven blowing up and my name has been thrown around. I’m being called King Arthur. So I need the idol, and "&amp;"I ain’t telling no one about it, ‘cause nobody around here can keep a darn secret. This gets me one step closer to a million, and I believe that my wife helped me find this idol. So thank you, honey. This one’s for you, and this one is from you.")</f>
        <v>Ben (4/6): I found an idol on Survivor. I’ve never been more happy in my entire life to wear a darn necklace of shells, you know? At this point the seven blowing up and my name has been thrown around. I’m being called King Arthur. So I need the idol, and I ain’t telling no one about it, ‘cause nobody around here can keep a darn secret. This gets me one step closer to a million, and I believe that my wife helped me find this idol. So thank you, honey. This one’s for you, and this one is from you.</v>
      </c>
    </row>
    <row r="36">
      <c r="A36" s="6"/>
      <c r="B36" s="7" t="str">
        <f>IFERROR(__xludf.DUMMYFUNCTION("""COMPUTED_VALUE"""),"Ben (5/6): My mission now is to stay on the inside of JP, Chrissy and Ryan, and infiltrate when we get back from Tribal.")</f>
        <v>Ben (5/6): My mission now is to stay on the inside of JP, Chrissy and Ryan, and infiltrate when we get back from Tribal.</v>
      </c>
    </row>
    <row r="37">
      <c r="A37" s="6"/>
      <c r="B37" s="7" t="str">
        <f>IFERROR(__xludf.DUMMYFUNCTION("""COMPUTED_VALUE"""),"Ben (6/6): Tribal Council is going to be fun to watch, ‘cause we’re going to pull the rug out from underneath them. So I got to get my acting shoes on… (chuckles) and they need to get Mike and Joe.")</f>
        <v>Ben (6/6): Tribal Council is going to be fun to watch, ‘cause we’re going to pull the rug out from underneath them. So I got to get my acting shoes on… (chuckles) and they need to get Mike and Joe.</v>
      </c>
    </row>
    <row r="38">
      <c r="A38" s="6"/>
      <c r="B38" s="7" t="str">
        <f>IFERROR(__xludf.DUMMYFUNCTION("""COMPUTED_VALUE"""),"Ben (1/5): Mike and Joe are pretty much in the dark of me working with Ashley, Devon and Lauren, but Joe is walking around like it was his damn idea, you know, to blindside JP. He did what a good little puppet would do. You know, you pull the strings, you"&amp;" make sure you write JP, and he did. I should get an award for, uh, the performance I put out after I got back to camp. I’m doing my best double agent, whatever you want to call it. I’m playing the role of being on the outs with Chrissy and Ryan to gather"&amp;" intel when I know that I have my alliance of four in Lauren, Devon, Ashley and myself.")</f>
        <v>Ben (1/5): Mike and Joe are pretty much in the dark of me working with Ashley, Devon and Lauren, but Joe is walking around like it was his damn idea, you know, to blindside JP. He did what a good little puppet would do. You know, you pull the strings, you make sure you write JP, and he did. I should get an award for, uh, the performance I put out after I got back to camp. I’m doing my best double agent, whatever you want to call it. I’m playing the role of being on the outs with Chrissy and Ryan to gather intel when I know that I have my alliance of four in Lauren, Devon, Ashley and myself.</v>
      </c>
    </row>
    <row r="39">
      <c r="A39" s="6"/>
      <c r="B39" s="7" t="str">
        <f>IFERROR(__xludf.DUMMYFUNCTION("""COMPUTED_VALUE"""),"Ben (2/5): It’d be nice to kick back and relax with Devon and Ashley, but I’m still playing my part as being on the outs, but that stuff is kind of fun for me right now just ‘cause I’m messing with Joe and he don’t even know it. Anytime I can mess with Jo"&amp;"e, I’ll take it.")</f>
        <v>Ben (2/5): It’d be nice to kick back and relax with Devon and Ashley, but I’m still playing my part as being on the outs, but that stuff is kind of fun for me right now just ‘cause I’m messing with Joe and he don’t even know it. Anytime I can mess with Joe, I’ll take it.</v>
      </c>
    </row>
    <row r="40">
      <c r="A40" s="6"/>
      <c r="B40" s="7" t="str">
        <f>IFERROR(__xludf.DUMMYFUNCTION("""COMPUTED_VALUE"""),"Ben (3/5): After the challenge, even with Chrissy winning, there’s three other people to pick and send home, so no harm no foul. Now we just need to get to gettin’ and figure out who is voted out next.")</f>
        <v>Ben (3/5): After the challenge, even with Chrissy winning, there’s three other people to pick and send home, so no harm no foul. Now we just need to get to gettin’ and figure out who is voted out next.</v>
      </c>
    </row>
    <row r="41">
      <c r="A41" s="6"/>
      <c r="B41" s="7" t="str">
        <f>IFERROR(__xludf.DUMMYFUNCTION("""COMPUTED_VALUE"""),"Ben (4/5): This whole act that I’m putting on out here, it is a little exhausting, but it’s for a good cause to this point. So I just need to get through one more Tribal and play the “Poor me, why me, oh, me” card.")</f>
        <v>Ben (4/5): This whole act that I’m putting on out here, it is a little exhausting, but it’s for a good cause to this point. So I just need to get through one more Tribal and play the “Poor me, why me, oh, me” card.</v>
      </c>
    </row>
    <row r="42">
      <c r="A42" s="6"/>
      <c r="B42" s="7" t="str">
        <f>IFERROR(__xludf.DUMMYFUNCTION("""COMPUTED_VALUE"""),"Ben (5/5): I still have an idol, but I don’t feel I need to play it. And for tonight to actually happen the way it’s supposed to happen, put a sucker in my hand and a balloon in the other, and I’ll be sitting there like a little kid in a candy store just "&amp;"watching Joe get his torch snuffed.")</f>
        <v>Ben (5/5): I still have an idol, but I don’t feel I need to play it. And for tonight to actually happen the way it’s supposed to happen, put a sucker in my hand and a balloon in the other, and I’ll be sitting there like a little kid in a candy store just watching Joe get his torch snuffed.</v>
      </c>
    </row>
    <row r="43">
      <c r="A43" s="6"/>
      <c r="B43" s="7" t="str">
        <f>IFERROR(__xludf.DUMMYFUNCTION("""COMPUTED_VALUE"""),"Ben (1/4): Ryan played an idol at Tribal. Traditionally, once an idol is played, one comes back into the game. With that one coming back into the game, we need to find it. So I decided to make a fake idol and I’m going to plant that somewhere while I’m lo"&amp;"oking for the real idol. If Chrissy, Mike or Ryan find this fake idol, they’ll stop looking, and that will give us more time to look for the real one.")</f>
        <v>Ben (1/4): Ryan played an idol at Tribal. Traditionally, once an idol is played, one comes back into the game. With that one coming back into the game, we need to find it. So I decided to make a fake idol and I’m going to plant that somewhere while I’m looking for the real idol. If Chrissy, Mike or Ryan find this fake idol, they’ll stop looking, and that will give us more time to look for the real one.</v>
      </c>
    </row>
    <row r="44">
      <c r="A44" s="6"/>
      <c r="B44" s="7" t="str">
        <f>IFERROR(__xludf.DUMMYFUNCTION("""COMPUTED_VALUE"""),"Ben (2/4): I came up on the well and I see Devon, Ashley, and Lauren kinda talking under their breath. I heard my name, and then they seen me coming and they stopped talking. The whole thing was really suspicious.")</f>
        <v>Ben (2/4): I came up on the well and I see Devon, Ashley, and Lauren kinda talking under their breath. I heard my name, and then they seen me coming and they stopped talking. The whole thing was really suspicious.</v>
      </c>
    </row>
    <row r="45">
      <c r="A45" s="6"/>
      <c r="B45" s="7" t="str">
        <f>IFERROR(__xludf.DUMMYFUNCTION("""COMPUTED_VALUE"""),"Ben (3/4): Something is definitely going on around here. They’re saying it’s Chrissy, but I feel like there is a chance that it’s going to be me. So I got to do whatever I have to do to keep myself in this game.")</f>
        <v>Ben (3/4): Something is definitely going on around here. They’re saying it’s Chrissy, but I feel like there is a chance that it’s going to be me. So I got to do whatever I have to do to keep myself in this game.</v>
      </c>
    </row>
    <row r="46">
      <c r="A46" s="6"/>
      <c r="B46" s="7" t="str">
        <f>IFERROR(__xludf.DUMMYFUNCTION("""COMPUTED_VALUE"""),"Ben (4/4): I was trying to talk to Chrissy, and she just blew me off. She’s holding a grudge in this game, and taking it too personal. Half of we was like, “Screw it, I have an idol.” On the other hand, I’d rather save it for the five, and to do that, I’m"&amp;" gonna need Chrissy.")</f>
        <v>Ben (4/4): I was trying to talk to Chrissy, and she just blew me off. She’s holding a grudge in this game, and taking it too personal. Half of we was like, “Screw it, I have an idol.” On the other hand, I’d rather save it for the five, and to do that, I’m gonna need Chrissy.</v>
      </c>
    </row>
    <row r="47">
      <c r="A47" s="6"/>
      <c r="B47" s="7" t="str">
        <f>IFERROR(__xludf.DUMMYFUNCTION("""COMPUTED_VALUE"""),"Ben (1/12): I am so excited. I can’t believe that just happened. You know, the only way I felt I could keep me in the game is to turn everyone on me and paint a target on myself and then use the idol and get Lauren out. Seeing six votes for yourself, and "&amp;"then, you know, you pulling off the only, you know, vote and getting to choose solely on who gets to… (chuckles) go home, I mean, that’s a good feeling.")</f>
        <v>Ben (1/12): I am so excited. I can’t believe that just happened. You know, the only way I felt I could keep me in the game is to turn everyone on me and paint a target on myself and then use the idol and get Lauren out. Seeing six votes for yourself, and then, you know, you pulling off the only, you know, vote and getting to choose solely on who gets to… (chuckles) go home, I mean, that’s a good feeling.</v>
      </c>
    </row>
    <row r="48">
      <c r="A48" s="6"/>
      <c r="B48" s="7" t="str">
        <f>IFERROR(__xludf.DUMMYFUNCTION("""COMPUTED_VALUE"""),"Ben (2/12): I got Devon who is calling me out, and everybody is painting me the bad guy, and, uh, you know, I have no alliances anymore. So I got a long, hard road ahead of me now.")</f>
        <v>Ben (2/12): I got Devon who is calling me out, and everybody is painting me the bad guy, and, uh, you know, I have no alliances anymore. So I got a long, hard road ahead of me now.</v>
      </c>
    </row>
    <row r="49">
      <c r="A49" s="6"/>
      <c r="B49" s="7" t="str">
        <f>IFERROR(__xludf.DUMMYFUNCTION("""COMPUTED_VALUE"""),"Ben (3/12): Traditionally in Survivor, once an idol is played, it gets introduced back into the game. So I get up this morning, and-and the fire is not going, and so I make a fire and kind of look around, and everybody is still sleeping. There’s not much "&amp;"wood, so I’m going to start looking for an idol while I… (air quotes) “gather wood,” you know? Idols are not easy to find at all. These forests and these jungles and these islands are huge, but the last time I found one there was a rock that said dig on i"&amp;"t. So I’m looking for something like that. I’m looking in trees, looking at rocks. I’m looking on the ground. I’m looking everywhere.")</f>
        <v>Ben (3/12): Traditionally in Survivor, once an idol is played, it gets introduced back into the game. So I get up this morning, and-and the fire is not going, and so I make a fire and kind of look around, and everybody is still sleeping. There’s not much wood, so I’m going to start looking for an idol while I… (air quotes) “gather wood,” you know? Idols are not easy to find at all. These forests and these jungles and these islands are huge, but the last time I found one there was a rock that said dig on it. So I’m looking for something like that. I’m looking in trees, looking at rocks. I’m looking on the ground. I’m looking everywhere.</v>
      </c>
    </row>
    <row r="50">
      <c r="A50" s="6"/>
      <c r="B50" s="7" t="str">
        <f>IFERROR(__xludf.DUMMYFUNCTION("""COMPUTED_VALUE"""),"Ben (4/12): My time is dwindling here, and I know that, and I accept that fate. So I need to find an idol or win immunity to keep me in the game, because I ain’t going to quit until I’m out.")</f>
        <v>Ben (4/12): My time is dwindling here, and I know that, and I accept that fate. So I need to find an idol or win immunity to keep me in the game, because I ain’t going to quit until I’m out.</v>
      </c>
    </row>
    <row r="51">
      <c r="A51" s="6"/>
      <c r="B51" s="7" t="str">
        <f>IFERROR(__xludf.DUMMYFUNCTION("""COMPUTED_VALUE"""),"Ben (5/12): I wanted to go on this reward to look for a clue to a Hidden Immunity Idol, but Ashley is all hangry, which perfect for me. That’s going to be the only way I can start stirring stuff up.")</f>
        <v>Ben (5/12): I wanted to go on this reward to look for a clue to a Hidden Immunity Idol, but Ashley is all hangry, which perfect for me. That’s going to be the only way I can start stirring stuff up.</v>
      </c>
    </row>
    <row r="52">
      <c r="A52" s="6"/>
      <c r="B52" s="7" t="str">
        <f>IFERROR(__xludf.DUMMYFUNCTION("""COMPUTED_VALUE"""),"Ben (6/12): These two are walking around like a bunch of crying babies. You know, they’re hungry and tired and am I going to try to use that to my advantage? Well, yeah, I mean, that’s the only thing I got at this point.")</f>
        <v>Ben (6/12): These two are walking around like a bunch of crying babies. You know, they’re hungry and tired and am I going to try to use that to my advantage? Well, yeah, I mean, that’s the only thing I got at this point.</v>
      </c>
    </row>
    <row r="53">
      <c r="A53" s="6"/>
      <c r="B53" s="7" t="str">
        <f>IFERROR(__xludf.DUMMYFUNCTION("""COMPUTED_VALUE"""),"Ben (7/12): Mike wants me gone. So, uh, he’s going to be my next target. You know, I’m hoping I’m going to be able to work with Ash, but I got a lot of work to do to keep my butt in this game.")</f>
        <v>Ben (7/12): Mike wants me gone. So, uh, he’s going to be my next target. You know, I’m hoping I’m going to be able to work with Ash, but I got a lot of work to do to keep my butt in this game.</v>
      </c>
    </row>
    <row r="54">
      <c r="A54" s="6"/>
      <c r="B54" s="7" t="str">
        <f>IFERROR(__xludf.DUMMYFUNCTION("""COMPUTED_VALUE"""),"Ben (8/12): I don’t get far with Ashley. Trying to patch everything over with her is like talking to a brick wall. So I’m going to keep looking and trying to find this dang idol.")</f>
        <v>Ben (8/12): I don’t get far with Ashley. Trying to patch everything over with her is like talking to a brick wall. So I’m going to keep looking and trying to find this dang idol.</v>
      </c>
    </row>
    <row r="55">
      <c r="A55" s="6"/>
      <c r="B55" s="7" t="str">
        <f>IFERROR(__xludf.DUMMYFUNCTION("""COMPUTED_VALUE"""),"Ben (9/12): Damn, friggin’ puzzles. This one hurts. This one hurts big time. I needed that one, because considering how last Tribal went, I’m 100% sure everyone is targeting me tonight. But being a marine, you never give up. So I’ma go look around this da"&amp;"rn island for another idol. Those people are crazy for not following me.")</f>
        <v>Ben (9/12): Damn, friggin’ puzzles. This one hurts. This one hurts big time. I needed that one, because considering how last Tribal went, I’m 100% sure everyone is targeting me tonight. But being a marine, you never give up. So I’ma go look around this darn island for another idol. Those people are crazy for not following me.</v>
      </c>
    </row>
    <row r="56">
      <c r="A56" s="6"/>
      <c r="B56" s="7" t="str">
        <f>IFERROR(__xludf.DUMMYFUNCTION("""COMPUTED_VALUE"""),"Ben (10/12): Looking around, I peek around a tree, and I see a purple box with a black arrow pointed down.")</f>
        <v>Ben (10/12): Looking around, I peek around a tree, and I see a purple box with a black arrow pointed down.</v>
      </c>
    </row>
    <row r="57">
      <c r="A57" s="6"/>
      <c r="B57" s="7" t="str">
        <f>IFERROR(__xludf.DUMMYFUNCTION("""COMPUTED_VALUE"""),"Ben (11/12): No way! No way! I found it! I found the dang clue. I got the map to the idol. On it is a picture of our bed. It has an “X” on the bed, so I’m pretty nervous, ‘cause it’s in plain sight of everybody. I’m hoping that nobody back at camp. I get "&amp;"back to camp and Ryan, Devon and Mike was at the fire. I don’t know how I’m going to pull this off.")</f>
        <v>Ben (11/12): No way! No way! I found it! I found the dang clue. I got the map to the idol. On it is a picture of our bed. It has an “X” on the bed, so I’m pretty nervous, ‘cause it’s in plain sight of everybody. I’m hoping that nobody back at camp. I get back to camp and Ryan, Devon and Mike was at the fire. I don’t know how I’m going to pull this off.</v>
      </c>
    </row>
    <row r="58">
      <c r="A58" s="6"/>
      <c r="B58" s="7" t="str">
        <f>IFERROR(__xludf.DUMMYFUNCTION("""COMPUTED_VALUE"""),"Ben (12/12): If I start digging around the base of the bed and pull out a purple thing, everyone is going to know what that is. Time is running out. I can’t see nothing. Everybody on this camp wants me gone, but if I can find the idol, I can blow up this "&amp;"whole game, so I’m not going anywhere until I get that idol.")</f>
        <v>Ben (12/12): If I start digging around the base of the bed and pull out a purple thing, everyone is going to know what that is. Time is running out. I can’t see nothing. Everybody on this camp wants me gone, but if I can find the idol, I can blow up this whole game, so I’m not going anywhere until I get that idol.</v>
      </c>
    </row>
    <row r="59">
      <c r="A59" s="6"/>
      <c r="B59" s="7" t="str">
        <f>IFERROR(__xludf.DUMMYFUNCTION("""COMPUTED_VALUE"""),"Ben (1/12): I’m vulnerable. You know, I have no protection now. I have no alliance. And I know they’re gunning for me. The only thing that could blow up their game is if I find another idol. It is absolutely crazy. Nobody’s followed me. They’re feeling to"&amp;"o comfortable. I don’t know why ‘cause them idols can be played till five, and so as long as my heart is beating, I’m looking for an idol. Everybody’s sleeping. Everybody’s zonked out, cozy with their blankets and pillows, and I’m out here for my family. "&amp;"So there ain’t no time for sleeping or rest. This is more than a game for me. You know, this is a mission. This is a job.")</f>
        <v>Ben (1/12): I’m vulnerable. You know, I have no protection now. I have no alliance. And I know they’re gunning for me. The only thing that could blow up their game is if I find another idol. It is absolutely crazy. Nobody’s followed me. They’re feeling too comfortable. I don’t know why ‘cause them idols can be played till five, and so as long as my heart is beating, I’m looking for an idol. Everybody’s sleeping. Everybody’s zonked out, cozy with their blankets and pillows, and I’m out here for my family. So there ain’t no time for sleeping or rest. This is more than a game for me. You know, this is a mission. This is a job.</v>
      </c>
    </row>
    <row r="60">
      <c r="A60" s="6"/>
      <c r="B60" s="7" t="str">
        <f>IFERROR(__xludf.DUMMYFUNCTION("""COMPUTED_VALUE"""),"Ben (2/12): I’m so exhausted. I’m trying to hold my eyes open, and I just can’t. I looked everywhere and I can’t find this thing. You know, I feel like I’m letting my wife down. But I know she’ll be proud of me for how hard I tried. I’m not just going to "&amp;"roll over and die, but my back is up against the wall.")</f>
        <v>Ben (2/12): I’m so exhausted. I’m trying to hold my eyes open, and I just can’t. I looked everywhere and I can’t find this thing. You know, I feel like I’m letting my wife down. But I know she’ll be proud of me for how hard I tried. I’m not just going to roll over and die, but my back is up against the wall.</v>
      </c>
    </row>
    <row r="61">
      <c r="A61" s="6"/>
      <c r="B61" s="7" t="str">
        <f>IFERROR(__xludf.DUMMYFUNCTION("""COMPUTED_VALUE"""),"Ben (3/12): I was about to get some sleep, and literally, right there behind me, is the “DIG” mark on the gosh darn raft that I’ve been looking for, forever. I can’t believe this. I cannot believe this. (chuckles) Number three, baby. This idol guarantees "&amp;"me a spot in the final four and, you know, Ryan, Devon, Chrissy and Mike think they have control of the game, but, uh, I’ll be dropping a big old Ben bomb at the end of Tribal. You think I’m going home? Watch this.")</f>
        <v>Ben (3/12): I was about to get some sleep, and literally, right there behind me, is the “DIG” mark on the gosh darn raft that I’ve been looking for, forever. I can’t believe this. I cannot believe this. (chuckles) Number three, baby. This idol guarantees me a spot in the final four and, you know, Ryan, Devon, Chrissy and Mike think they have control of the game, but, uh, I’ll be dropping a big old Ben bomb at the end of Tribal. You think I’m going home? Watch this.</v>
      </c>
    </row>
    <row r="62">
      <c r="A62" s="6"/>
      <c r="B62" s="7" t="str">
        <f>IFERROR(__xludf.DUMMYFUNCTION("""COMPUTED_VALUE"""),"Ben (4/12): I’m not stupid. Chrissy’s trying to finagle her way in, if I win individual immunity. And it ain’t going to work at all.")</f>
        <v>Ben (4/12): I’m not stupid. Chrissy’s trying to finagle her way in, if I win individual immunity. And it ain’t going to work at all.</v>
      </c>
    </row>
    <row r="63">
      <c r="A63" s="6"/>
      <c r="B63" s="7" t="str">
        <f>IFERROR(__xludf.DUMMYFUNCTION("""COMPUTED_VALUE"""),"Ben (5/12): I’ll give it to the lady, props to her. At least she’s trying. But you’re barking up the wrong tree there, sister. Chrissy is my biggest competitor. She’s building a résumé at this point. She could win the million dollars. I don’t want her in "&amp;"the game no longer, so I’m going to play my idol and blindside her. That woman’s gone. Period. She gone!")</f>
        <v>Ben (5/12): I’ll give it to the lady, props to her. At least she’s trying. But you’re barking up the wrong tree there, sister. Chrissy is my biggest competitor. She’s building a résumé at this point. She could win the million dollars. I don’t want her in the game no longer, so I’m going to play my idol and blindside her. That woman’s gone. Period. She gone!</v>
      </c>
    </row>
    <row r="64">
      <c r="A64" s="6"/>
      <c r="B64" s="7" t="str">
        <f>IFERROR(__xludf.DUMMYFUNCTION("""COMPUTED_VALUE"""),"Ben (6/12): Chrissy’s unbeatable. I’m bummed that she won because, you know, I was gunning for her. So I just need to figure out the best way to use this idol and make a decision on who’s going to be my next target.")</f>
        <v>Ben (6/12): Chrissy’s unbeatable. I’m bummed that she won because, you know, I was gunning for her. So I just need to figure out the best way to use this idol and make a decision on who’s going to be my next target.</v>
      </c>
    </row>
    <row r="65">
      <c r="A65" s="6"/>
      <c r="B65" s="7" t="str">
        <f>IFERROR(__xludf.DUMMYFUNCTION("""COMPUTED_VALUE"""),"Ben (7/12): Are you kidding me?! There ain’t no way it’s a real idol because I got the one in my boot.")</f>
        <v>Ben (7/12): Are you kidding me?! There ain’t no way it’s a real idol because I got the one in my boot.</v>
      </c>
    </row>
    <row r="66">
      <c r="A66" s="6"/>
      <c r="B66" s="7" t="str">
        <f>IFERROR(__xludf.DUMMYFUNCTION("""COMPUTED_VALUE"""),"Ben (8/12): Now I don’t even have to fake look for idols no more. She just made my job easier. I’m one step ahead of ‘em through this whole darn game. These four think they’re so smart, but it’s like a bunch of blind mice just running around bumping into "&amp;"stuff. I think they do underestimate me, you know, and it’s hilarious for me, but one of them’s still going home. I mean, at this point I kind of got my hand on everyone’s fate. Tonight, it comes down to who I can beat in the challenge tomorrow. Ryan is s"&amp;"afe because as far as challenges goes, that boy ain’t done nothing. So it’s between Mike and Devon. So physically, Devon is the strongest competitor. But Doc, he’s good at challenges and he’s good at solving puzzles-- not fast, but he’s good. So this deci"&amp;"sion is huge.")</f>
        <v>Ben (8/12): Now I don’t even have to fake look for idols no more. She just made my job easier. I’m one step ahead of ‘em through this whole darn game. These four think they’re so smart, but it’s like a bunch of blind mice just running around bumping into stuff. I think they do underestimate me, you know, and it’s hilarious for me, but one of them’s still going home. I mean, at this point I kind of got my hand on everyone’s fate. Tonight, it comes down to who I can beat in the challenge tomorrow. Ryan is safe because as far as challenges goes, that boy ain’t done nothing. So it’s between Mike and Devon. So physically, Devon is the strongest competitor. But Doc, he’s good at challenges and he’s good at solving puzzles-- not fast, but he’s good. So this decision is huge.</v>
      </c>
    </row>
    <row r="67">
      <c r="A67" s="6"/>
      <c r="B67" s="7" t="str">
        <f>IFERROR(__xludf.DUMMYFUNCTION("""COMPUTED_VALUE"""),"Ben (9/12): Tribal Council was amazing. But, you know, this is where it gets tricky. Um, I have no more Ben Bombs to drop in on Tribal. There ain’t no more idols in the game. So the final Immunity Challenge is by far the biggest moment of my life, and I h"&amp;"ave to win it because ain’t none of them going take me to the end. The only way I’m getting to the end is if I take myself. I have no protection now. I have no alliance. But I do have my wife and my kids. That’s what I’m thinking about, and that’s my driv"&amp;"ing force. So it’s go time. I’m going to give it everything I got.")</f>
        <v>Ben (9/12): Tribal Council was amazing. But, you know, this is where it gets tricky. Um, I have no more Ben Bombs to drop in on Tribal. There ain’t no more idols in the game. So the final Immunity Challenge is by far the biggest moment of my life, and I have to win it because ain’t none of them going take me to the end. The only way I’m getting to the end is if I take myself. I have no protection now. I have no alliance. But I do have my wife and my kids. That’s what I’m thinking about, and that’s my driving force. So it’s go time. I’m going to give it everything I got.</v>
      </c>
    </row>
    <row r="68">
      <c r="A68" s="6"/>
      <c r="B68" s="7" t="str">
        <f>IFERROR(__xludf.DUMMYFUNCTION("""COMPUTED_VALUE"""),"Ben (10/12): That final Immunity Challenge was a butt-kicker, man. I was so close so many times. I knew I had to win immunity to stay in this game. And it just hurts that a silly mistake is going to cost my dream and my family’s dream. A million dollars w"&amp;"as at stake today, my kid’s college, retirement. I just let it slip away. And that-- that hurt. That hurt.")</f>
        <v>Ben (10/12): That final Immunity Challenge was a butt-kicker, man. I was so close so many times. I knew I had to win immunity to stay in this game. And it just hurts that a silly mistake is going to cost my dream and my family’s dream. A million dollars was at stake today, my kid’s college, retirement. I just let it slip away. And that-- that hurt. That hurt.</v>
      </c>
    </row>
    <row r="69">
      <c r="A69" s="6"/>
      <c r="B69" s="7" t="str">
        <f>IFERROR(__xludf.DUMMYFUNCTION("""COMPUTED_VALUE"""),"Ben (11/12): I’m pretty much the only target on the board at this point. But until Jeff snuffs my torch, there might be options.")</f>
        <v>Ben (11/12): I’m pretty much the only target on the board at this point. But until Jeff snuffs my torch, there might be options.</v>
      </c>
    </row>
    <row r="70">
      <c r="A70" s="6"/>
      <c r="B70" s="7" t="str">
        <f>IFERROR(__xludf.DUMMYFUNCTION("""COMPUTED_VALUE"""),"Ben (12/12): You know, I’ve never let off the gas. I’ve been full throttle 100% from Day 1. This game and I are like two peas in a pod, you know? Being in the Marines, I’ve been through a lot of battles in life, and tonight is going to be a battle, becaus"&amp;"e Ryan is a good talker and Chrissy won four Immunity Challenges. I have to go in humble, but confident. My game’s been about providing for my family more than anything else, and at the end of the day, I need to bring a paycheck home to my wife and my two"&amp;" kids. I’ve never had a million dollar night, and I probably never will again. This is the biggest night of my life.")</f>
        <v>Ben (12/12): You know, I’ve never let off the gas. I’ve been full throttle 100% from Day 1. This game and I are like two peas in a pod, you know? Being in the Marines, I’ve been through a lot of battles in life, and tonight is going to be a battle, because Ryan is a good talker and Chrissy won four Immunity Challenges. I have to go in humble, but confident. My game’s been about providing for my family more than anything else, and at the end of the day, I need to bring a paycheck home to my wife and my two kids. I’ve never had a million dollar night, and I probably never will again. This is the biggest night of my life.</v>
      </c>
    </row>
    <row r="71">
      <c r="A71" s="6"/>
      <c r="B71" s="7"/>
    </row>
    <row r="72">
      <c r="A72" s="5"/>
      <c r="B72" s="7"/>
    </row>
    <row r="73">
      <c r="A73" s="5" t="s">
        <v>1</v>
      </c>
      <c r="B73" s="3" t="str">
        <f>IFERROR(__xludf.DUMMYFUNCTION("FILTER('Data Entry'!$A:$A,LEFT('Data Entry'!$A:$A,LEN(A73))=A73)"),"Chrissy (1/3): I definitely think I belong on the Hero tribe. I feel proud of having had a career and then stopped and stayed home to take care of my kids and then came back to an awesome career, but I need to really downplay that because I don’t want peo"&amp;"ple to think, “She already makes a lot of money, so we don’t want her to win a lot of money.”")</f>
        <v>Chrissy (1/3): I definitely think I belong on the Hero tribe. I feel proud of having had a career and then stopped and stayed home to take care of my kids and then came back to an awesome career, but I need to really downplay that because I don’t want people to think, “She already makes a lot of money, so we don’t want her to win a lot of money.”</v>
      </c>
    </row>
    <row r="74">
      <c r="A74" s="6"/>
      <c r="B74" s="7" t="str">
        <f>IFERROR(__xludf.DUMMYFUNCTION("""COMPUTED_VALUE"""),"Chrissy (2/3): I was getting ready for Tribal. I looked in my bag. I see a package. I have no idea what it is.")</f>
        <v>Chrissy (2/3): I was getting ready for Tribal. I looked in my bag. I see a package. I have no idea what it is.</v>
      </c>
    </row>
    <row r="75">
      <c r="A75" s="5"/>
      <c r="B75" s="7" t="str">
        <f>IFERROR(__xludf.DUMMYFUNCTION("""COMPUTED_VALUE"""),"Chrissy (3/3): I got the Super Immunity Idol, and it feels incredible. I think the decision of what I do with this Super Idol tonight is extremely important, especially since half the tribe is potentially on the chopping block, Katrina, me, Ashley, Alan, "&amp;"we don’t know. Clearly if it’s me on the block, I’m using it to save myself. I just want to see what plays out, and I’m going to let the discussion at Tribal Council dictate whether I play it and for whom.")</f>
        <v>Chrissy (3/3): I got the Super Immunity Idol, and it feels incredible. I think the decision of what I do with this Super Idol tonight is extremely important, especially since half the tribe is potentially on the chopping block, Katrina, me, Ashley, Alan, we don’t know. Clearly if it’s me on the block, I’m using it to save myself. I just want to see what plays out, and I’m going to let the discussion at Tribal Council dictate whether I play it and for whom.</v>
      </c>
    </row>
    <row r="76">
      <c r="A76" s="5"/>
      <c r="B76" s="7" t="str">
        <f>IFERROR(__xludf.DUMMYFUNCTION("""COMPUTED_VALUE"""),"Chrissy (1/3): Tribal Council was really heated and angry. Great for me, right? I started out on the bottom. Now I think that I’m no longer on the bottom, because all these other cracks come up, because people do it to themselves. I was also glad that I d"&amp;"id not actually use the Super Immunity Idol, because in the future, if I feel that my name is on the chopping block, I can use it as a decoy idol. It has no power, but it still has power.")</f>
        <v>Chrissy (1/3): Tribal Council was really heated and angry. Great for me, right? I started out on the bottom. Now I think that I’m no longer on the bottom, because all these other cracks come up, because people do it to themselves. I was also glad that I did not actually use the Super Immunity Idol, because in the future, if I feel that my name is on the chopping block, I can use it as a decoy idol. It has no power, but it still has power.</v>
      </c>
    </row>
    <row r="77">
      <c r="A77" s="5"/>
      <c r="B77" s="7" t="str">
        <f>IFERROR(__xludf.DUMMYFUNCTION("""COMPUTED_VALUE"""),"Chrissy (2/3): I needed to get through that first Tribal so that I could get a foothold and I got through it. And now I really do believe that I can go far in this game. I just need to figure out who I want to move forward with, because I do believe that "&amp;"you need a strong partner to get to the end of the game.")</f>
        <v>Chrissy (2/3): I needed to get through that first Tribal so that I could get a foothold and I got through it. And now I really do believe that I can go far in this game. I just need to figure out who I want to move forward with, because I do believe that you need a strong partner to get to the end of the game.</v>
      </c>
    </row>
    <row r="78">
      <c r="A78" s="5"/>
      <c r="B78" s="7" t="str">
        <f>IFERROR(__xludf.DUMMYFUNCTION("""COMPUTED_VALUE"""),"Chrissy (3/3): So what I do as an actuary is analyze data and then figure out what is my next best move giving everything that I know. So here’s what I know: JP can be helpful in challenges, but truthfully, I just don’t think he’s that smart. Ashley is a "&amp;"very good player, but I still don’t entirely trust Ashley. I am not convinced there’s not a power couple. Then after Alan had his blowup, I’m concerned about having a twosome with Alan. At this point, the data shows that Ben is a better option for me. Ben"&amp;" has a lot of social charm, and I can think several steps ahead strategically, so together we complement each other very well.")</f>
        <v>Chrissy (3/3): So what I do as an actuary is analyze data and then figure out what is my next best move giving everything that I know. So here’s what I know: JP can be helpful in challenges, but truthfully, I just don’t think he’s that smart. Ashley is a very good player, but I still don’t entirely trust Ashley. I am not convinced there’s not a power couple. Then after Alan had his blowup, I’m concerned about having a twosome with Alan. At this point, the data shows that Ben is a better option for me. Ben has a lot of social charm, and I can think several steps ahead strategically, so together we complement each other very well.</v>
      </c>
    </row>
    <row r="79">
      <c r="A79" s="5"/>
      <c r="B79" s="7" t="str">
        <f>IFERROR(__xludf.DUMMYFUNCTION("""COMPUTED_VALUE"""),"Chrissy (1/2): It’s Day 9, and we were all starting to get a little bit comfortable, but when Jeff says, “Drop your buffs,” all of that gets erased, and it’s a brand new game.")</f>
        <v>Chrissy (1/2): It’s Day 9, and we were all starting to get a little bit comfortable, but when Jeff says, “Drop your buffs,” all of that gets erased, and it’s a brand new game.</v>
      </c>
    </row>
    <row r="80">
      <c r="A80" s="5"/>
      <c r="B80" s="7" t="str">
        <f>IFERROR(__xludf.DUMMYFUNCTION("""COMPUTED_VALUE"""),"Chrissy (2/2): Ryan blew my mind. He totally gave me the Super Idol… seriously made me feel so loved. I thought, “What was it about me on that ship that he looked over and thought that I looked like a kind person that he wanted to play this game with?” Ma"&amp;"ybe he thought I looked like his mother and he wanted to play the game with his mother. I don’t know. I am absolutely thrilled. I feel very, very secure, because now I have one more person who can help me get further in this game.")</f>
        <v>Chrissy (2/2): Ryan blew my mind. He totally gave me the Super Idol… seriously made me feel so loved. I thought, “What was it about me on that ship that he looked over and thought that I looked like a kind person that he wanted to play this game with?” Maybe he thought I looked like his mother and he wanted to play the game with his mother. I don’t know. I am absolutely thrilled. I feel very, very secure, because now I have one more person who can help me get further in this game.</v>
      </c>
    </row>
    <row r="81">
      <c r="A81" s="5"/>
      <c r="B81" s="7" t="str">
        <f>IFERROR(__xludf.DUMMYFUNCTION("""COMPUTED_VALUE"""),"Chrissy (1/5): I do not feel safe going into tonight’s Tribal, and I am having a hard time trusting anyone, but I think that I’m going to have to go there in order to move forward in this game. You always are nervous in this game, and I feel like if I’m g"&amp;"oing to play, I want to play big.")</f>
        <v>Chrissy (1/5): I do not feel safe going into tonight’s Tribal, and I am having a hard time trusting anyone, but I think that I’m going to have to go there in order to move forward in this game. You always are nervous in this game, and I feel like if I’m going to play, I want to play big.</v>
      </c>
    </row>
    <row r="82">
      <c r="A82" s="5"/>
      <c r="B82" s="7" t="str">
        <f>IFERROR(__xludf.DUMMYFUNCTION("""COMPUTED_VALUE"""),"Chrissy (2/5): I believe that Roark is the next most dangerous player behind me, but I haven’t been able to put my finger on her.")</f>
        <v>Chrissy (2/5): I believe that Roark is the next most dangerous player behind me, but I haven’t been able to put my finger on her.</v>
      </c>
    </row>
    <row r="83">
      <c r="A83" s="5"/>
      <c r="B83" s="7" t="str">
        <f>IFERROR(__xludf.DUMMYFUNCTION("""COMPUTED_VALUE"""),"Chrissy (3/5): I was really hoping that Roark wanted to work with me going forward, but I don’t believe anything she says and I wish I could stop and say to her, “You are not the smartest person here,” but I don’t want to ruin my game. So my plan is to cr"&amp;"eate this imaginary girls alliance. If there is a girls alliance, then clearly I would not be the one voted out, and JP might think that he were the next to go.")</f>
        <v>Chrissy (3/5): I was really hoping that Roark wanted to work with me going forward, but I don’t believe anything she says and I wish I could stop and say to her, “You are not the smartest person here,” but I don’t want to ruin my game. So my plan is to create this imaginary girls alliance. If there is a girls alliance, then clearly I would not be the one voted out, and JP might think that he were the next to go.</v>
      </c>
    </row>
    <row r="84">
      <c r="A84" s="5"/>
      <c r="B84" s="7" t="str">
        <f>IFERROR(__xludf.DUMMYFUNCTION("""COMPUTED_VALUE"""),"Chrissy (4/5): So JP and I are two, so now I need Ryan. I want to believe that Ryan has my back.")</f>
        <v>Chrissy (4/5): So JP and I are two, so now I need Ryan. I want to believe that Ryan has my back.</v>
      </c>
    </row>
    <row r="85">
      <c r="A85" s="5"/>
      <c r="B85" s="7" t="str">
        <f>IFERROR(__xludf.DUMMYFUNCTION("""COMPUTED_VALUE"""),"Chrissy (5/5): The plan right now is that JP, Ryan, and myself will blindside Roark and send her home.")</f>
        <v>Chrissy (5/5): The plan right now is that JP, Ryan, and myself will blindside Roark and send her home.</v>
      </c>
    </row>
    <row r="86">
      <c r="A86" s="5"/>
      <c r="B86" s="7" t="str">
        <f>IFERROR(__xludf.DUMMYFUNCTION("""COMPUTED_VALUE"""),"Chrissy (1/2): Tribal Council went exactly as planned. Ryan did follow through on his word, which is amazing. It showed me that Ryan believes that he can get further with me in this game than he can get with Ali.")</f>
        <v>Chrissy (1/2): Tribal Council went exactly as planned. Ryan did follow through on his word, which is amazing. It showed me that Ryan believes that he can get further with me in this game than he can get with Ali.</v>
      </c>
    </row>
    <row r="87">
      <c r="A87" s="5"/>
      <c r="B87" s="7" t="str">
        <f>IFERROR(__xludf.DUMMYFUNCTION("""COMPUTED_VALUE"""),"Chrissy (2/2): Ali’s told me that she’s extremely loyal, and going forward, she really wants to work together and get rid of JP. I think that JP is a threat, but truthfully, Ali voted for me last Tribal Council, so I don’t know if I can even trust Ali mov"&amp;"ing forward. The one person that I am mostly closely aligned with is Ryan, and together we need to make the decision on which of the two goes home tonight.")</f>
        <v>Chrissy (2/2): Ali’s told me that she’s extremely loyal, and going forward, she really wants to work together and get rid of JP. I think that JP is a threat, but truthfully, Ali voted for me last Tribal Council, so I don’t know if I can even trust Ali moving forward. The one person that I am mostly closely aligned with is Ryan, and together we need to make the decision on which of the two goes home tonight.</v>
      </c>
    </row>
    <row r="88">
      <c r="A88" s="5"/>
      <c r="B88" s="7" t="str">
        <f>IFERROR(__xludf.DUMMYFUNCTION("""COMPUTED_VALUE"""),"Chrissy (1/5): I have been playing this game 24 hours a day, and I think that I am dominating the social game on this tribe, and both guys are closer with me than they are with each other. So that leaves me in a very nice position on this tribe, potential"&amp;"ly the power position, and I think that where I am right now is setting me up for a nice future run.")</f>
        <v>Chrissy (1/5): I have been playing this game 24 hours a day, and I think that I am dominating the social game on this tribe, and both guys are closer with me than they are with each other. So that leaves me in a very nice position on this tribe, potentially the power position, and I think that where I am right now is setting me up for a nice future run.</v>
      </c>
    </row>
    <row r="89">
      <c r="A89" s="5"/>
      <c r="B89" s="7" t="str">
        <f>IFERROR(__xludf.DUMMYFUNCTION("""COMPUTED_VALUE"""),"Chrissy (2/5): This is the first time that I have a chance to meet Joe, and my goodness, I am very glad that I’ve spent all this time so far without Joe. He’s really loud and totally obnoxious.")</f>
        <v>Chrissy (2/5): This is the first time that I have a chance to meet Joe, and my goodness, I am very glad that I’ve spent all this time so far without Joe. He’s really loud and totally obnoxious.</v>
      </c>
    </row>
    <row r="90">
      <c r="A90" s="5"/>
      <c r="B90" s="7" t="str">
        <f>IFERROR(__xludf.DUMMYFUNCTION("""COMPUTED_VALUE"""),"Chrissy (3/5): So Joe tells us there was an idol that was played. The question is, does Joe have a second idol that he dug up at Levu?")</f>
        <v>Chrissy (3/5): So Joe tells us there was an idol that was played. The question is, does Joe have a second idol that he dug up at Levu?</v>
      </c>
    </row>
    <row r="91">
      <c r="A91" s="5"/>
      <c r="B91" s="7" t="str">
        <f>IFERROR(__xludf.DUMMYFUNCTION("""COMPUTED_VALUE"""),"Chrissy (4/5): Right now the discussion is whether to send home Joe or Cole. The tricky part is we don’t know if either of them has an idol.")</f>
        <v>Chrissy (4/5): Right now the discussion is whether to send home Joe or Cole. The tricky part is we don’t know if either of them has an idol.</v>
      </c>
    </row>
    <row r="92">
      <c r="A92" s="5"/>
      <c r="B92" s="7" t="str">
        <f>IFERROR(__xludf.DUMMYFUNCTION("""COMPUTED_VALUE"""),"Chrissy (5/5): I would be agreeable to voting Jessica out, because we think that Joe might have an idol or give an idol to Cole, and I think it’s unlikely that Jessica has a Hidden Immunity Idol. Plus Jessica and Cole have gotten very tight, and we want t"&amp;"o split them up. I’ve been applying to this show for 16 years, so I’m a student of this game enough to know that Tribal is live and people do change their votes. I just hope that I’m on the right side of it tonight.")</f>
        <v>Chrissy (5/5): I would be agreeable to voting Jessica out, because we think that Joe might have an idol or give an idol to Cole, and I think it’s unlikely that Jessica has a Hidden Immunity Idol. Plus Jessica and Cole have gotten very tight, and we want to split them up. I’ve been applying to this show for 16 years, so I’m a student of this game enough to know that Tribal is live and people do change their votes. I just hope that I’m on the right side of it tonight.</v>
      </c>
    </row>
    <row r="93">
      <c r="A93" s="5"/>
      <c r="B93" s="7" t="str">
        <f>IFERROR(__xludf.DUMMYFUNCTION("""COMPUTED_VALUE"""),"Chrissy (1/3): I’m a student of this game enough to know that there is generally a clue to be found at a reward. So I begin to look at the bottom of the salad bowl, unwrap the extra silverware. Kind of looked around, looked at the trees around me… didn’t "&amp;"see a clue, so I continued to eat.")</f>
        <v>Chrissy (1/3): I’m a student of this game enough to know that there is generally a clue to be found at a reward. So I begin to look at the bottom of the salad bowl, unwrap the extra silverware. Kind of looked around, looked at the trees around me… didn’t see a clue, so I continued to eat.</v>
      </c>
    </row>
    <row r="94">
      <c r="A94" s="5"/>
      <c r="B94" s="7" t="str">
        <f>IFERROR(__xludf.DUMMYFUNCTION("""COMPUTED_VALUE"""),"Chrissy (2/3): I actually think that I am the first one to see this clue, and I’m hoping that Ryan will also find the clue.")</f>
        <v>Chrissy (2/3): I actually think that I am the first one to see this clue, and I’m hoping that Ryan will also find the clue.</v>
      </c>
    </row>
    <row r="95">
      <c r="A95" s="5"/>
      <c r="B95" s="7" t="str">
        <f>IFERROR(__xludf.DUMMYFUNCTION("""COMPUTED_VALUE"""),"Chrissy (3/3): It totally sucks that Cole won individual immunity, but we still have three other Healers to choose from, so the Hustlers and the Heroes just need to figure out which one of those we’d like to see go next.")</f>
        <v>Chrissy (3/3): It totally sucks that Cole won individual immunity, but we still have three other Healers to choose from, so the Hustlers and the Heroes just need to figure out which one of those we’d like to see go next.</v>
      </c>
    </row>
    <row r="96">
      <c r="A96" s="5"/>
      <c r="B96" s="7" t="str">
        <f>IFERROR(__xludf.DUMMYFUNCTION("""COMPUTED_VALUE"""),"Chrissy (1/3): To get a huge meal on a gorgeous yacht while cruising the Fijian islands is absolutely priceless. Of course I would much rather have this reward with just my alliance, but even though I’m not with my friends, I’m glad I’m here and can contr"&amp;"ol the conversation.")</f>
        <v>Chrissy (1/3): To get a huge meal on a gorgeous yacht while cruising the Fijian islands is absolutely priceless. Of course I would much rather have this reward with just my alliance, but even though I’m not with my friends, I’m glad I’m here and can control the conversation.</v>
      </c>
    </row>
    <row r="97">
      <c r="A97" s="5"/>
      <c r="B97" s="7" t="str">
        <f>IFERROR(__xludf.DUMMYFUNCTION("""COMPUTED_VALUE"""),"Chrissy (2/3): I’ve been voting with Ben since Day 1, but, apparently, we cannot ask questions and say, “What is the logic behind voting for Dr. Mike?”")</f>
        <v>Chrissy (2/3): I’ve been voting with Ben since Day 1, but, apparently, we cannot ask questions and say, “What is the logic behind voting for Dr. Mike?”</v>
      </c>
    </row>
    <row r="98">
      <c r="A98" s="5"/>
      <c r="B98" s="7" t="str">
        <f>IFERROR(__xludf.DUMMYFUNCTION("""COMPUTED_VALUE"""),"Chrissy (3/3): At this point, it’s sort of become Ben’s way or the highway. I know there is a game strategy, and the game strategy says get Cole out first, get Joe out second. But, frankly, there’s no bigger strategic threat than Joe. And I know that this"&amp;" is not Ben’s plan, but I believe that Ashley feels that way as well. There are a lot of threats left in this game. Now we have to decide what to do.")</f>
        <v>Chrissy (3/3): At this point, it’s sort of become Ben’s way or the highway. I know there is a game strategy, and the game strategy says get Cole out first, get Joe out second. But, frankly, there’s no bigger strategic threat than Joe. And I know that this is not Ben’s plan, but I believe that Ashley feels that way as well. There are a lot of threats left in this game. Now we have to decide what to do.</v>
      </c>
    </row>
    <row r="99">
      <c r="A99" s="5"/>
      <c r="B99" s="7" t="str">
        <f>IFERROR(__xludf.DUMMYFUNCTION("""COMPUTED_VALUE"""),"Chrissy (1/2): Tribal Council was crazy and fun. The seven accomplished exactly what they needed to accomplish, which mainly was vote out Cole. But the best part of the night was when out of left field Dr. Mike played an idol, for no reason at all. It was"&amp;" icing on the cake. So at this point, we have two Healers left to vote out. Joe and Mike are dead men walking.")</f>
        <v>Chrissy (1/2): Tribal Council was crazy and fun. The seven accomplished exactly what they needed to accomplish, which mainly was vote out Cole. But the best part of the night was when out of left field Dr. Mike played an idol, for no reason at all. It was icing on the cake. So at this point, we have two Healers left to vote out. Joe and Mike are dead men walking.</v>
      </c>
    </row>
    <row r="100">
      <c r="A100" s="5"/>
      <c r="B100" s="7" t="str">
        <f>IFERROR(__xludf.DUMMYFUNCTION("""COMPUTED_VALUE"""),"Chrissy (2/2): I feel very comfortable with our alliance of seven. We are definitely unified in wanting to get out Joe or Mike. I can’t wait to get rid of both of them, but getting rid of one of them is going to break up this new… (air quotes) Coconuts al"&amp;"liance, which is making us all bananas.")</f>
        <v>Chrissy (2/2): I feel very comfortable with our alliance of seven. We are definitely unified in wanting to get out Joe or Mike. I can’t wait to get rid of both of them, but getting rid of one of them is going to break up this new… (air quotes) Coconuts alliance, which is making us all bananas.</v>
      </c>
    </row>
    <row r="101">
      <c r="A101" s="5"/>
      <c r="B101" s="7" t="str">
        <f>IFERROR(__xludf.DUMMYFUNCTION("""COMPUTED_VALUE"""),"Chrissy (1/4): I’m upset about the blindside, but I’m more upset about the way that those five treated us three when we got back to camp. Blindsides are a part of the game, being snarky to your friends is not. That is the part that’s frustrating to me… bu"&amp;"t clearly they’re not friends. Whatever.")</f>
        <v>Chrissy (1/4): I’m upset about the blindside, but I’m more upset about the way that those five treated us three when we got back to camp. Blindsides are a part of the game, being snarky to your friends is not. That is the part that’s frustrating to me… but clearly they’re not friends. Whatever.</v>
      </c>
    </row>
    <row r="102">
      <c r="A102" s="5"/>
      <c r="B102" s="7" t="str">
        <f>IFERROR(__xludf.DUMMYFUNCTION("""COMPUTED_VALUE"""),"Chrissy (2/4): I believe that Ben, Ryan and I are the next ones to be voted off. So Lauren does somewhat have my fate in her hands. I opened the topic, but she just didn’t want to talk strategy with me. I don’t want to be seen as desperate, but that’s how"&amp;" I’m feeling today. This game is kicking my butt, and it is a new feeling for me. And right now I am definitely in trouble, ‘cause I don’t want to be voted off.")</f>
        <v>Chrissy (2/4): I believe that Ben, Ryan and I are the next ones to be voted off. So Lauren does somewhat have my fate in her hands. I opened the topic, but she just didn’t want to talk strategy with me. I don’t want to be seen as desperate, but that’s how I’m feeling today. This game is kicking my butt, and it is a new feeling for me. And right now I am definitely in trouble, ‘cause I don’t want to be voted off.</v>
      </c>
    </row>
    <row r="103">
      <c r="A103" s="5"/>
      <c r="B103" s="7" t="str">
        <f>IFERROR(__xludf.DUMMYFUNCTION("""COMPUTED_VALUE"""),"Chrissy (3/4): (tearfully) Being out here, being stripped down to nothing is way harder than I thought it would be, because in the real world, I’m always in control of everything, and it’s hard for me to not be in control of my own fate. That is why this "&amp;"game kicks your ass. I really don’t want it to be the end of the line… (sniffles and wipes away tears) But this has been my dream for 16 years, and what I do as an actuary is come up with all of the possible outcomes, so I will always keep thinking of dif"&amp;"ferent combinations and different ways that I can get myself back on top. I hope that I can have the last laugh.")</f>
        <v>Chrissy (3/4): (tearfully) Being out here, being stripped down to nothing is way harder than I thought it would be, because in the real world, I’m always in control of everything, and it’s hard for me to not be in control of my own fate. That is why this game kicks your ass. I really don’t want it to be the end of the line… (sniffles and wipes away tears) But this has been my dream for 16 years, and what I do as an actuary is come up with all of the possible outcomes, so I will always keep thinking of different combinations and different ways that I can get myself back on top. I hope that I can have the last laugh.</v>
      </c>
    </row>
    <row r="104">
      <c r="A104" s="5"/>
      <c r="B104" s="7" t="str">
        <f>IFERROR(__xludf.DUMMYFUNCTION("""COMPUTED_VALUE"""),"Chrissy (4/4): I am invulnerable! I finally won an individual Immunity Challenge, and I absolutely needed it for tonight. I really believe that I was the one who was going to go home, so coming home with this necklace is just beautiful in so many ways.")</f>
        <v>Chrissy (4/4): I am invulnerable! I finally won an individual Immunity Challenge, and I absolutely needed it for tonight. I really believe that I was the one who was going to go home, so coming home with this necklace is just beautiful in so many ways.</v>
      </c>
    </row>
    <row r="105">
      <c r="A105" s="5"/>
      <c r="B105" s="7" t="str">
        <f>IFERROR(__xludf.DUMMYFUNCTION("""COMPUTED_VALUE"""),"Chrissy (1/5): I get the fact that this is a game, but I felt very close to Ben, and his response was inhuman. And he wasn’t even a friend about it. He was just kind of being a jerk. It looks like my days are numbered, but I’m not going to roll over and d"&amp;"ie. I have to do everything I can to make it to the end for my family. And if I get a chance to get back at Ben, I’m going to take it.")</f>
        <v>Chrissy (1/5): I get the fact that this is a game, but I felt very close to Ben, and his response was inhuman. And he wasn’t even a friend about it. He was just kind of being a jerk. It looks like my days are numbered, but I’m not going to roll over and die. I have to do everything I can to make it to the end for my family. And if I get a chance to get back at Ben, I’m going to take it.</v>
      </c>
    </row>
    <row r="106">
      <c r="A106" s="5"/>
      <c r="B106" s="7" t="str">
        <f>IFERROR(__xludf.DUMMYFUNCTION("""COMPUTED_VALUE"""),"Chrissy (2/5): Poor Ben picked the wrong time to pick a fight with me, because he did not get to see his sweet Kelly. And now I’m going to make sure that he regrets that he ever crossed me.")</f>
        <v>Chrissy (2/5): Poor Ben picked the wrong time to pick a fight with me, because he did not get to see his sweet Kelly. And now I’m going to make sure that he regrets that he ever crossed me.</v>
      </c>
    </row>
    <row r="107">
      <c r="A107" s="5"/>
      <c r="B107" s="7" t="str">
        <f>IFERROR(__xludf.DUMMYFUNCTION("""COMPUTED_VALUE"""),"Chrissy (3/5): The reason that I picked Ashley to come on the reward with us was because I felt like Ashley would be the easiest of the four to break. It’s a long shot, but if I can bring just one person over to our side, then we have the majority in numb"&amp;"ers and can control the next vote.")</f>
        <v>Chrissy (3/5): The reason that I picked Ashley to come on the reward with us was because I felt like Ashley would be the easiest of the four to break. It’s a long shot, but if I can bring just one person over to our side, then we have the majority in numbers and can control the next vote.</v>
      </c>
    </row>
    <row r="108">
      <c r="A108" s="5"/>
      <c r="B108" s="7" t="str">
        <f>IFERROR(__xludf.DUMMYFUNCTION("""COMPUTED_VALUE"""),"Chrissy (4/5): I was ready to go to Tribal and vote for Ben, but, oh, my God, if by voting out Lauren, that will keep me safe, I have to consider it.")</f>
        <v>Chrissy (4/5): I was ready to go to Tribal and vote for Ben, but, oh, my God, if by voting out Lauren, that will keep me safe, I have to consider it.</v>
      </c>
    </row>
    <row r="109">
      <c r="A109" s="5"/>
      <c r="B109" s="7" t="str">
        <f>IFERROR(__xludf.DUMMYFUNCTION("""COMPUTED_VALUE"""),"Chrissy (5/5): The problem is, for six days Ben has lied to me and used me, so how am I supposed to trust him knowing that he might just come back to camp and say, “Ha, Ha, I duped you again.”")</f>
        <v>Chrissy (5/5): The problem is, for six days Ben has lied to me and used me, so how am I supposed to trust him knowing that he might just come back to camp and say, “Ha, Ha, I duped you again.”</v>
      </c>
    </row>
    <row r="110">
      <c r="A110" s="5"/>
      <c r="B110" s="7" t="str">
        <f>IFERROR(__xludf.DUMMYFUNCTION("""COMPUTED_VALUE"""),"Chrissy (1/4): So when I woke up this morning, Ben is gone, and I’m a little nervous ‘cause Ben is obviously looking for an idol, but everyone now wants Ben out of the game. So to keep me safe for one more Tribal, I am banking on the fact that Ben will no"&amp;"t find an idol again.")</f>
        <v>Chrissy (1/4): So when I woke up this morning, Ben is gone, and I’m a little nervous ‘cause Ben is obviously looking for an idol, but everyone now wants Ben out of the game. So to keep me safe for one more Tribal, I am banking on the fact that Ben will not find an idol again.</v>
      </c>
    </row>
    <row r="111">
      <c r="A111" s="5"/>
      <c r="B111" s="7" t="str">
        <f>IFERROR(__xludf.DUMMYFUNCTION("""COMPUTED_VALUE"""),"Chrissy (2/4): Although I don’t know him well, having Devon on the final three with me allows me to break up the Ashley-Devon alliance. Ashley was calling me out in front of our tribe, so if Ashley wants me out, then I want her out. On the other hand, Ben"&amp;" is a big threat, but he’s not attached to anyone, whereas Ashley right now has better relationships. So for my game, what may make more sense to vote off Ashley first and Ben next. Right now I don’t know which way is best to go.")</f>
        <v>Chrissy (2/4): Although I don’t know him well, having Devon on the final three with me allows me to break up the Ashley-Devon alliance. Ashley was calling me out in front of our tribe, so if Ashley wants me out, then I want her out. On the other hand, Ben is a big threat, but he’s not attached to anyone, whereas Ashley right now has better relationships. So for my game, what may make more sense to vote off Ashley first and Ben next. Right now I don’t know which way is best to go.</v>
      </c>
    </row>
    <row r="112">
      <c r="A112" s="5"/>
      <c r="B112" s="7" t="str">
        <f>IFERROR(__xludf.DUMMYFUNCTION("""COMPUTED_VALUE"""),"Chrissy (3/4): My whole plan was to try and win immunity so that going into Tribal Council either Ashley or Ben was available to be voted out. So I have to decide which one I want to vote out first. This is my time to be in control of the game.")</f>
        <v>Chrissy (3/4): My whole plan was to try and win immunity so that going into Tribal Council either Ashley or Ben was available to be voted out. So I have to decide which one I want to vote out first. This is my time to be in control of the game.</v>
      </c>
    </row>
    <row r="113">
      <c r="A113" s="5"/>
      <c r="B113" s="7" t="str">
        <f>IFERROR(__xludf.DUMMYFUNCTION("""COMPUTED_VALUE"""),"Chrissy (4/4): Ashley’s plan is to split the votes for Ben and Mike, see if anyone plays the idol, and if no one plays the idol, then vote out Ben. But I would actually like to vote Ashley out first, because she is the one that I trust the least, and I kn"&amp;"ow she’s gunning for me to be out. So I’ve got to get rid of her.")</f>
        <v>Chrissy (4/4): Ashley’s plan is to split the votes for Ben and Mike, see if anyone plays the idol, and if no one plays the idol, then vote out Ben. But I would actually like to vote Ashley out first, because she is the one that I trust the least, and I know she’s gunning for me to be out. So I’ve got to get rid of her.</v>
      </c>
    </row>
    <row r="114">
      <c r="A114" s="5"/>
      <c r="B114" s="7" t="str">
        <f>IFERROR(__xludf.DUMMYFUNCTION("""COMPUTED_VALUE"""),"Chrissy (1/10): The fact that Ben played his idol, means that he now has no idol, which is lovely. And, frankly, I’m happy that Ashley is gone. So it worked out just fine for me. And now I am in a group of five where four people have the exact same target"&amp;": Ben.")</f>
        <v>Chrissy (1/10): The fact that Ben played his idol, means that he now has no idol, which is lovely. And, frankly, I’m happy that Ashley is gone. So it worked out just fine for me. And now I am in a group of five where four people have the exact same target: Ben.</v>
      </c>
    </row>
    <row r="115">
      <c r="A115" s="5"/>
      <c r="B115" s="7" t="str">
        <f>IFERROR(__xludf.DUMMYFUNCTION("""COMPUTED_VALUE"""),"Chrissy (2/10): My relationship with Ben is so incredibly complex. We were friends to the end, and now we can’t stand each other. So I decide that I’m going to approach Ben and simply make up with him. We hugged it out and now, you know, I suppose we’re f"&amp;"riends. But, honestly, it is only for gameplay at this point.")</f>
        <v>Chrissy (2/10): My relationship with Ben is so incredibly complex. We were friends to the end, and now we can’t stand each other. So I decide that I’m going to approach Ben and simply make up with him. We hugged it out and now, you know, I suppose we’re friends. But, honestly, it is only for gameplay at this point.</v>
      </c>
    </row>
    <row r="116">
      <c r="A116" s="5"/>
      <c r="B116" s="7" t="str">
        <f>IFERROR(__xludf.DUMMYFUNCTION("""COMPUTED_VALUE"""),"Chrissy (3/10): Truthfully, I still don’t trust Ben at all, but for gameplay, I needed to have him think that we were working our way towards a better relationship. Because in the event that he wins immunity, I just need to make sure I get to the final fo"&amp;"ur.")</f>
        <v>Chrissy (3/10): Truthfully, I still don’t trust Ben at all, but for gameplay, I needed to have him think that we were working our way towards a better relationship. Because in the event that he wins immunity, I just need to make sure I get to the final four.</v>
      </c>
    </row>
    <row r="117">
      <c r="A117" s="5"/>
      <c r="B117" s="7" t="str">
        <f>IFERROR(__xludf.DUMMYFUNCTION("""COMPUTED_VALUE"""),"Chrissy (4/10): Ben has proven himself to be incredible at finding idols. So the plan is simply to use that dead super Immunity Idol that Ryan game me at the first Tribal Council, put it together with the instructions from Ryan’s actual idol that was play"&amp;"ed, and tell Ben that we found the idol so that he’ll stop looking this afternoon. It’s so brilliant.")</f>
        <v>Chrissy (4/10): Ben has proven himself to be incredible at finding idols. So the plan is simply to use that dead super Immunity Idol that Ryan game me at the first Tribal Council, put it together with the instructions from Ryan’s actual idol that was played, and tell Ben that we found the idol so that he’ll stop looking this afternoon. It’s so brilliant.</v>
      </c>
    </row>
    <row r="118">
      <c r="A118" s="5"/>
      <c r="B118" s="7" t="str">
        <f>IFERROR(__xludf.DUMMYFUNCTION("""COMPUTED_VALUE"""),"Chrissy (5/10): I can’t get rid of Ben, and it’s driving me absolutely bananas. But the reality is, even though I feel like I can beat Ben, I don’t want to bring him to the final three. So as long as one of us wins immunity, he will be voted out of the ga"&amp;"me. Then again, we don’t know what the twist is, right? So the twist could totally foil those plans. I have no idea. I’ve come to decide that you can’t expect anything in Survivor because no matter what you expect, something else is going to happen.")</f>
        <v>Chrissy (5/10): I can’t get rid of Ben, and it’s driving me absolutely bananas. But the reality is, even though I feel like I can beat Ben, I don’t want to bring him to the final three. So as long as one of us wins immunity, he will be voted out of the game. Then again, we don’t know what the twist is, right? So the twist could totally foil those plans. I have no idea. I’ve come to decide that you can’t expect anything in Survivor because no matter what you expect, something else is going to happen.</v>
      </c>
    </row>
    <row r="119">
      <c r="A119" s="5"/>
      <c r="B119" s="7" t="str">
        <f>IFERROR(__xludf.DUMMYFUNCTION("""COMPUTED_VALUE"""),"Chrissy (6/10): The final Immunity Challenge was awesome. I am in the final three and tied the record for a woman for the most individual immunity wins in a season. And the icing on the cake will be Ben going home.")</f>
        <v>Chrissy (6/10): The final Immunity Challenge was awesome. I am in the final three and tied the record for a woman for the most individual immunity wins in a season. And the icing on the cake will be Ben going home.</v>
      </c>
    </row>
    <row r="120">
      <c r="A120" s="5"/>
      <c r="B120" s="7" t="str">
        <f>IFERROR(__xludf.DUMMYFUNCTION("""COMPUTED_VALUE"""),"Chrissy (7/10): Ben approached me to see if I would consider taking him to the final three. Now, I didn’t want to say absolutely not, because I didn’t want to shut him out. So I told Ben, “You know what? I’m willing to think about it.” But there’s no way "&amp;"that’s happening. Ben needs to go. But before I can think much further about that, I need to get away privately to read my secret advantage.")</f>
        <v>Chrissy (7/10): Ben approached me to see if I would consider taking him to the final three. Now, I didn’t want to say absolutely not, because I didn’t want to shut him out. So I told Ben, “You know what? I’m willing to think about it.” But there’s no way that’s happening. Ben needs to go. But before I can think much further about that, I need to get away privately to read my secret advantage.</v>
      </c>
    </row>
    <row r="121">
      <c r="A121" s="5"/>
      <c r="B121" s="7" t="str">
        <f>IFERROR(__xludf.DUMMYFUNCTION("""COMPUTED_VALUE"""),"Chrissy (8/10): (reading) “You will choose one person to sit next to you at the Final Tribal Council forcing the two remaining players to earn their way to the end by battling it out in a fire-making challenge. The winner secures the final seat. The loser"&amp;" becomes the eight member of the jury.” This is a huge twist in the game, and it means that the door is open for Ben to potentially come to the final three. Not good. But right now, I have the power because I am the only one who knows about the fire-makin"&amp;"g challenge. So my decision is simply based on who can beat Ben. I’ve got Ryan and I’ve got Devon. Ryan probably never made a fire in his life. So the only way to send Ben home is to have him make fire against Devon. Now, I need to tell Devon so that he h"&amp;"as time to practice. Like, whatever he needs to do to get ready for this challenge, I want Devon to do.")</f>
        <v>Chrissy (8/10): (reading) “You will choose one person to sit next to you at the Final Tribal Council forcing the two remaining players to earn their way to the end by battling it out in a fire-making challenge. The winner secures the final seat. The loser becomes the eight member of the jury.” This is a huge twist in the game, and it means that the door is open for Ben to potentially come to the final three. Not good. But right now, I have the power because I am the only one who knows about the fire-making challenge. So my decision is simply based on who can beat Ben. I’ve got Ryan and I’ve got Devon. Ryan probably never made a fire in his life. So the only way to send Ben home is to have him make fire against Devon. Now, I need to tell Devon so that he has time to practice. Like, whatever he needs to do to get ready for this challenge, I want Devon to do.</v>
      </c>
    </row>
    <row r="122">
      <c r="A122" s="5"/>
      <c r="B122" s="7" t="str">
        <f>IFERROR(__xludf.DUMMYFUNCTION("""COMPUTED_VALUE"""),"Chrissy (9/10): Ben has no idea that he will be going to a fire-making challenge tonight. This game’s in Devon’s hands, and I’m hopeful that he can do it. But I am very nervous. Either one of those guys could win it. So once again, it is going to be a ver"&amp;"y interesting Tribal tonight, and we will not have answers until the bitter end.")</f>
        <v>Chrissy (9/10): Ben has no idea that he will be going to a fire-making challenge tonight. This game’s in Devon’s hands, and I’m hopeful that he can do it. But I am very nervous. Either one of those guys could win it. So once again, it is going to be a very interesting Tribal tonight, and we will not have answers until the bitter end.</v>
      </c>
    </row>
    <row r="123">
      <c r="A123" s="5"/>
      <c r="B123" s="7" t="str">
        <f>IFERROR(__xludf.DUMMYFUNCTION("""COMPUTED_VALUE"""),"Chrissy (10/10): Day 1, I was terrified. I threw up at the first Immunity Challenge. That’s how terrified I was. Who would’ve known that I would tie the record for the most individual Immunity Challenges won by a woman in Survivor history? I killed it. Of"&amp;" course, the game is not over yet. I have some fierce competition, but I’m a mom, so I’m an everyday hero. And I think I deserve to win tonight. I think I played a really heroic game. And I would love other moms to know they should always believe in thems"&amp;"elves and believe in their dreams because eventually they may just come true.")</f>
        <v>Chrissy (10/10): Day 1, I was terrified. I threw up at the first Immunity Challenge. That’s how terrified I was. Who would’ve known that I would tie the record for the most individual Immunity Challenges won by a woman in Survivor history? I killed it. Of course, the game is not over yet. I have some fierce competition, but I’m a mom, so I’m an everyday hero. And I think I deserve to win tonight. I think I played a really heroic game. And I would love other moms to know they should always believe in themselves and believe in their dreams because eventually they may just come true.</v>
      </c>
    </row>
    <row r="124">
      <c r="A124" s="5"/>
      <c r="B124" s="7"/>
    </row>
    <row r="125">
      <c r="A125" s="5"/>
      <c r="B125" s="7"/>
    </row>
    <row r="126">
      <c r="A126" s="5" t="s">
        <v>2</v>
      </c>
      <c r="B126" s="3" t="str">
        <f>IFERROR(__xludf.DUMMYFUNCTION("FILTER('Data Entry'!$A:$A,LEFT('Data Entry'!$A:$A,LEN(A126))=A126)"),"Ryan (1/6): Just looking at our tribe, I think it’s a very strong group. I hope they’re macho enough and they know how to build the shelter and they know how to crack a coconut. I’m just going to defer to them. I’m 125 pounds soaking wet. I don’t drink an"&amp;"d I don’t have a girlfriend, yet-- I… “Everyone, come on, who wants to align with me?”")</f>
        <v>Ryan (1/6): Just looking at our tribe, I think it’s a very strong group. I hope they’re macho enough and they know how to build the shelter and they know how to crack a coconut. I’m just going to defer to them. I’m 125 pounds soaking wet. I don’t drink and I don’t have a girlfriend, yet-- I… “Everyone, come on, who wants to align with me?”</v>
      </c>
    </row>
    <row r="127">
      <c r="A127" s="6"/>
      <c r="B127" s="7" t="str">
        <f>IFERROR(__xludf.DUMMYFUNCTION("""COMPUTED_VALUE"""),"Ryan (2/6): I see something labeled “Secret Advantage.” I am super excited. My hands are trembling. I was like, “Whoo!”")</f>
        <v>Ryan (2/6): I see something labeled “Secret Advantage.” I am super excited. My hands are trembling. I was like, “Whoo!”</v>
      </c>
    </row>
    <row r="128">
      <c r="A128" s="5"/>
      <c r="B128" s="7" t="str">
        <f>IFERROR(__xludf.DUMMYFUNCTION("""COMPUTED_VALUE"""),"Ryan (3/6): I found an advantage on the boat. Nobody knows about it. It’s in my pants. I’m dying to know what it is. For the first time, someone is dying to get in my pants. I kind of just wait for the perfect moment to get away. I go into the jungle by m"&amp;"yself. I am super excited. I’ve never had an advantage in my entire life, right? I’m a Hustler. Hustlers don’t get advantages, and the Hustler got an advantage. I have a Super Immunity Idol, and that could be used after the votes have been read, and that "&amp;"gives you so much power.")</f>
        <v>Ryan (3/6): I found an advantage on the boat. Nobody knows about it. It’s in my pants. I’m dying to know what it is. For the first time, someone is dying to get in my pants. I kind of just wait for the perfect moment to get away. I go into the jungle by myself. I am super excited. I’ve never had an advantage in my entire life, right? I’m a Hustler. Hustlers don’t get advantages, and the Hustler got an advantage. I have a Super Immunity Idol, and that could be used after the votes have been read, and that gives you so much power.</v>
      </c>
    </row>
    <row r="129">
      <c r="A129" s="5"/>
      <c r="B129" s="7" t="str">
        <f>IFERROR(__xludf.DUMMYFUNCTION("""COMPUTED_VALUE"""),"Ryan (4/6): If we pull out a win, I have to give it to a member of the losing tribe that goes to Tribal. That means that I have the most power right now in this game, and nobody else has any clue whatsoever.")</f>
        <v>Ryan (4/6): If we pull out a win, I have to give it to a member of the losing tribe that goes to Tribal. That means that I have the most power right now in this game, and nobody else has any clue whatsoever.</v>
      </c>
    </row>
    <row r="130">
      <c r="A130" s="5"/>
      <c r="B130" s="7" t="str">
        <f>IFERROR(__xludf.DUMMYFUNCTION("""COMPUTED_VALUE"""),"Ryan (5/6): These first impressions are crucial, and I really like having Devon in this group because he’s different than me. He seems like a guy who is looking for someone who is more strategically sound. So I’m waiting for the perfect moment when everyb"&amp;"ody is cleared out of camp so I can build a connection.")</f>
        <v>Ryan (5/6): These first impressions are crucial, and I really like having Devon in this group because he’s different than me. He seems like a guy who is looking for someone who is more strategically sound. So I’m waiting for the perfect moment when everybody is cleared out of camp so I can build a connection.</v>
      </c>
    </row>
    <row r="131">
      <c r="A131" s="5"/>
      <c r="B131" s="7" t="str">
        <f>IFERROR(__xludf.DUMMYFUNCTION("""COMPUTED_VALUE"""),"Ryan (6/6): I found this Super Immunity Idol, and it is only good for the first Tribal Council. So I now have to give it to a member of that losing tribe. I can give this to someone who is in the minority and save them tonight, and they can take out someo"&amp;"ne who may be a threat and change the game.")</f>
        <v>Ryan (6/6): I found this Super Immunity Idol, and it is only good for the first Tribal Council. So I now have to give it to a member of that losing tribe. I can give this to someone who is in the minority and save them tonight, and they can take out someone who may be a threat and change the game.</v>
      </c>
    </row>
    <row r="132">
      <c r="A132" s="5"/>
      <c r="B132" s="7" t="str">
        <f>IFERROR(__xludf.DUMMYFUNCTION("""COMPUTED_VALUE"""),"Ryan (1/4): We have definitely, as the days had gone on, really owned the hustler mantra. Like, yeah, you know what? I just do bust my bum. And the Hustler tribe is feeling really good about itself. Uh… we have some momentum now and I think I’m in a prett"&amp;"y good spot socially.")</f>
        <v>Ryan (1/4): We have definitely, as the days had gone on, really owned the hustler mantra. Like, yeah, you know what? I just do bust my bum. And the Hustler tribe is feeling really good about itself. Uh… we have some momentum now and I think I’m in a pretty good spot socially.</v>
      </c>
    </row>
    <row r="133">
      <c r="A133" s="5"/>
      <c r="B133" s="7" t="str">
        <f>IFERROR(__xludf.DUMMYFUNCTION("""COMPUTED_VALUE"""),"Ryan (2/4): I think me and Devon are really tight. We’re lock-step and we’ve gotten along so well. Honestly, I feel like I’ve connected with everybody on my tribe. Maybe not Simone, but I don’t think anybody really has a connection with Simone. It-it’s… s"&amp;"he’s weird. And weirdness, you want to blend in on these first couple days, and the people who blend in the best are the ones that escape.")</f>
        <v>Ryan (2/4): I think me and Devon are really tight. We’re lock-step and we’ve gotten along so well. Honestly, I feel like I’ve connected with everybody on my tribe. Maybe not Simone, but I don’t think anybody really has a connection with Simone. It-it’s… she’s weird. And weirdness, you want to blend in on these first couple days, and the people who blend in the best are the ones that escape.</v>
      </c>
    </row>
    <row r="134">
      <c r="A134" s="5"/>
      <c r="B134" s="7" t="str">
        <f>IFERROR(__xludf.DUMMYFUNCTION("""COMPUTED_VALUE"""),"Ryan (3/4): Chrissy does not know that I’m the one that gave that idol to her. And I don’t know how that first Tribal went. Maybe she used it and that’s why she’s still there, but I hope she sticks around so I can get an opportunity to use that connection"&amp;" down the road.")</f>
        <v>Ryan (3/4): Chrissy does not know that I’m the one that gave that idol to her. And I don’t know how that first Tribal went. Maybe she used it and that’s why she’s still there, but I hope she sticks around so I can get an opportunity to use that connection down the road.</v>
      </c>
    </row>
    <row r="135">
      <c r="A135" s="5"/>
      <c r="B135" s="7" t="str">
        <f>IFERROR(__xludf.DUMMYFUNCTION("""COMPUTED_VALUE"""),"Ryan (4/4): Initially, I kind of wanted Simone out, but it’s a lot of uncertainty with Patrick. It’s-- it’s like-- it’s like you got a newborn baby, like you really want to like it, take care of it, but it’s-it’s really, really annoying because you gotta "&amp;"watch him every single second. He’s really good around camp and he’s great in challenges, as well, but he’s unpredictable, and predictability is the best thing I can have in an alliance member. That’s why I like Devon so much. But it’s not like I’m even d"&amp;"ragging along a lemming in Simone. She scares me. She’s really smart. I want to be aligned with predictable people who are socially good and want to listen to me. And tonight is about who can we trust more going forward? And who’s going to be the most loy"&amp;"al? It’s really scary, but you got to put your trust in people in this game, because in a six-person tribe, there is no place to hide.")</f>
        <v>Ryan (4/4): Initially, I kind of wanted Simone out, but it’s a lot of uncertainty with Patrick. It’s-- it’s like-- it’s like you got a newborn baby, like you really want to like it, take care of it, but it’s-it’s really, really annoying because you gotta watch him every single second. He’s really good around camp and he’s great in challenges, as well, but he’s unpredictable, and predictability is the best thing I can have in an alliance member. That’s why I like Devon so much. But it’s not like I’m even dragging along a lemming in Simone. She scares me. She’s really smart. I want to be aligned with predictable people who are socially good and want to listen to me. And tonight is about who can we trust more going forward? And who’s going to be the most loyal? It’s really scary, but you got to put your trust in people in this game, because in a six-person tribe, there is no place to hide.</v>
      </c>
    </row>
    <row r="136">
      <c r="A136" s="5"/>
      <c r="B136" s="7" t="str">
        <f>IFERROR(__xludf.DUMMYFUNCTION("""COMPUTED_VALUE"""),"Ryan (1/5): Simone’s clothing was up for grabs. It was kind of like a yard sale. She left a lot of clothing here, including a nice pair of boots, a nice pair of pants, a nice blazer.")</f>
        <v>Ryan (1/5): Simone’s clothing was up for grabs. It was kind of like a yard sale. She left a lot of clothing here, including a nice pair of boots, a nice pair of pants, a nice blazer.</v>
      </c>
    </row>
    <row r="137">
      <c r="A137" s="5"/>
      <c r="B137" s="7" t="str">
        <f>IFERROR(__xludf.DUMMYFUNCTION("""COMPUTED_VALUE"""),"Ryan (2/5): The practicality of the knee-high boots is… it goes on and on. I mean, it-- you could avoid cracks when you’re idol searching. It’s-it’s up high. Finally, Simone is showing her worth in some capacity.")</f>
        <v>Ryan (2/5): The practicality of the knee-high boots is… it goes on and on. I mean, it-- you could avoid cracks when you’re idol searching. It’s-it’s up high. Finally, Simone is showing her worth in some capacity.</v>
      </c>
    </row>
    <row r="138">
      <c r="A138" s="5"/>
      <c r="B138" s="7" t="str">
        <f>IFERROR(__xludf.DUMMYFUNCTION("""COMPUTED_VALUE"""),"Ryan (3/5): Ali is the most relatable female that is on our tribe. You know, she’s in the same age range as us, so that’s a knock on Lauren. I don’t think anybody really has anything going on with Lauren, so that’s why she’s probably the next one to go.")</f>
        <v>Ryan (3/5): Ali is the most relatable female that is on our tribe. You know, she’s in the same age range as us, so that’s a knock on Lauren. I don’t think anybody really has anything going on with Lauren, so that’s why she’s probably the next one to go.</v>
      </c>
    </row>
    <row r="139">
      <c r="A139" s="5"/>
      <c r="B139" s="7" t="str">
        <f>IFERROR(__xludf.DUMMYFUNCTION("""COMPUTED_VALUE"""),"Ryan (4/5): I think Patrick’s searching for an idol. And the thing about the idol, this is like Survivor 101, kind of, you don’t really search for the idol in front of everybody because it’s not good relationship building, and it makes people paranoid.")</f>
        <v>Ryan (4/5): I think Patrick’s searching for an idol. And the thing about the idol, this is like Survivor 101, kind of, you don’t really search for the idol in front of everybody because it’s not good relationship building, and it makes people paranoid.</v>
      </c>
    </row>
    <row r="140">
      <c r="A140" s="5"/>
      <c r="B140" s="7" t="str">
        <f>IFERROR(__xludf.DUMMYFUNCTION("""COMPUTED_VALUE"""),"Ryan (5/5): Devon and I, we are in positions where we can sort of dictate the vote. So the options now are vote off Lauren or vote off Pat. This is unequivocally a big decision for me. And I don’t exactly know what to do yet.")</f>
        <v>Ryan (5/5): Devon and I, we are in positions where we can sort of dictate the vote. So the options now are vote off Lauren or vote off Pat. This is unequivocally a big decision for me. And I don’t exactly know what to do yet.</v>
      </c>
    </row>
    <row r="141">
      <c r="A141" s="5"/>
      <c r="B141" s="7" t="str">
        <f>IFERROR(__xludf.DUMMYFUNCTION("""COMPUTED_VALUE"""),"Ryan (1/1): The swap brings such anxiety, but I was very lucky that Chrissy was swapped on to my tribe, because I awarded her the Super Immunity Idol that I found on the boat Day 1, and I ensured her that she would not be the one going home that night, so"&amp;" I have an in.")</f>
        <v>Ryan (1/1): The swap brings such anxiety, but I was very lucky that Chrissy was swapped on to my tribe, because I awarded her the Super Immunity Idol that I found on the boat Day 1, and I ensured her that she would not be the one going home that night, so I have an in.</v>
      </c>
    </row>
    <row r="142">
      <c r="A142" s="5"/>
      <c r="B142" s="7" t="str">
        <f>IFERROR(__xludf.DUMMYFUNCTION("""COMPUTED_VALUE"""),"Ryan (1/3): The Reward Challenge was an absolute disaster. I lost the challenge for my tribe. But at the same time, I just have to continue to cater to my specific skillset, which is my social game, and my social game is everything. It is built upon makin"&amp;"g people laugh. And if I can help people get through the day and laugh, then it’s easier for them to crack open that coconut for me, and pick me up after I lose a challenge. Everybody has failure in the game. Everybody. You just don’t want that failure to"&amp;" be getting voted out.")</f>
        <v>Ryan (1/3): The Reward Challenge was an absolute disaster. I lost the challenge for my tribe. But at the same time, I just have to continue to cater to my specific skillset, which is my social game, and my social game is everything. It is built upon making people laugh. And if I can help people get through the day and laugh, then it’s easier for them to crack open that coconut for me, and pick me up after I lose a challenge. Everybody has failure in the game. Everybody. You just don’t want that failure to be getting voted out.</v>
      </c>
    </row>
    <row r="143">
      <c r="A143" s="5"/>
      <c r="B143" s="7" t="str">
        <f>IFERROR(__xludf.DUMMYFUNCTION("""COMPUTED_VALUE"""),"Ryan (2/3): The good news is, I continue to be in positions where people want to work with me. But unfortunately, my two closest alliance members, Chrissy and Ali, would never work with each other. So I’m in the middle and I need to tread very lightly not"&amp;" to mess this up.")</f>
        <v>Ryan (2/3): The good news is, I continue to be in positions where people want to work with me. But unfortunately, my two closest alliance members, Chrissy and Ali, would never work with each other. So I’m in the middle and I need to tread very lightly not to mess this up.</v>
      </c>
    </row>
    <row r="144">
      <c r="A144" s="5"/>
      <c r="B144" s="7" t="str">
        <f>IFERROR(__xludf.DUMMYFUNCTION("""COMPUTED_VALUE"""),"Ryan (3/3): I am in the swing vote position. I seemingly have the choice tonight on who to send home. Me and Chrissy are so tight because that first day I went to her with the advantage. On the other hand, Ali has only played the game with one person, and"&amp;" that person is me. Whoever I go with, there’s going to be one person who is going to hate me. This is a huge decision, but I’m here to try and win this game, to build the best social game I can, and unfortunately I’m breaking that social bond with somebo"&amp;"dy tonight, but I still think it best advances my game.")</f>
        <v>Ryan (3/3): I am in the swing vote position. I seemingly have the choice tonight on who to send home. Me and Chrissy are so tight because that first day I went to her with the advantage. On the other hand, Ali has only played the game with one person, and that person is me. Whoever I go with, there’s going to be one person who is going to hate me. This is a huge decision, but I’m here to try and win this game, to build the best social game I can, and unfortunately I’m breaking that social bond with somebody tonight, but I still think it best advances my game.</v>
      </c>
    </row>
    <row r="145">
      <c r="A145" s="5"/>
      <c r="B145" s="7" t="str">
        <f>IFERROR(__xludf.DUMMYFUNCTION("""COMPUTED_VALUE"""),"Ryan (1/5): So Ali rails into me, and, um, it was a really bad look for her. I was hoping I could still work with Ali at this point. Unfortunately, Ali is infuriated with me because I didn’t tell her, and it stinks because I can’t have enemies in this gam"&amp;"e. So she may have to go.")</f>
        <v>Ryan (1/5): So Ali rails into me, and, um, it was a really bad look for her. I was hoping I could still work with Ali at this point. Unfortunately, Ali is infuriated with me because I didn’t tell her, and it stinks because I can’t have enemies in this game. So she may have to go.</v>
      </c>
    </row>
    <row r="146">
      <c r="A146" s="5"/>
      <c r="B146" s="7" t="str">
        <f>IFERROR(__xludf.DUMMYFUNCTION("""COMPUTED_VALUE"""),"Ryan (2/5): JP is a tank in these challenges. I guess being a firefighter, he has that strength to him, but he is very athletic. And the merge is going to happen very soon. And the physical part of the game is a very big aspect, and that raises the threat"&amp;" level of JP. And he’s also somebody who is tough to read because he doesn’t talk much strategy at all. JP likes talking about chicks and bars and stuff that I don’t know anything about. He really just has no clue what’s going on in this game.")</f>
        <v>Ryan (2/5): JP is a tank in these challenges. I guess being a firefighter, he has that strength to him, but he is very athletic. And the merge is going to happen very soon. And the physical part of the game is a very big aspect, and that raises the threat level of JP. And he’s also somebody who is tough to read because he doesn’t talk much strategy at all. JP likes talking about chicks and bars and stuff that I don’t know anything about. He really just has no clue what’s going on in this game.</v>
      </c>
    </row>
    <row r="147">
      <c r="A147" s="5"/>
      <c r="B147" s="7" t="str">
        <f>IFERROR(__xludf.DUMMYFUNCTION("""COMPUTED_VALUE"""),"Ryan (3/5): JP doesn’t understand that this is a social game. And it’s amazing that he’s still here. So if we go to Tribal Council, maybe taking out a big, physical threat right before the merge should be priority number one.")</f>
        <v>Ryan (3/5): JP doesn’t understand that this is a social game. And it’s amazing that he’s still here. So if we go to Tribal Council, maybe taking out a big, physical threat right before the merge should be priority number one.</v>
      </c>
    </row>
    <row r="148">
      <c r="A148" s="5"/>
      <c r="B148" s="7" t="str">
        <f>IFERROR(__xludf.DUMMYFUNCTION("""COMPUTED_VALUE"""),"Ryan (4/5): Ali is the obvious next target, but JP is a huge physical threat. I mean, he has literally carried us. He’s carried me through a challenge, literally. Taking that guy into a merge, that’s dangerous. But in order to vote out JP, I need to make "&amp;"up with Ali. I mean, she trusted me a lot, and I did backstab her. I need her to get rid of JP for this vote.")</f>
        <v>Ryan (4/5): Ali is the obvious next target, but JP is a huge physical threat. I mean, he has literally carried us. He’s carried me through a challenge, literally. Taking that guy into a merge, that’s dangerous. But in order to vote out JP, I need to make up with Ali. I mean, she trusted me a lot, and I did backstab her. I need her to get rid of JP for this vote.</v>
      </c>
    </row>
    <row r="149">
      <c r="A149" s="5"/>
      <c r="B149" s="7" t="str">
        <f>IFERROR(__xludf.DUMMYFUNCTION("""COMPUTED_VALUE"""),"Ryan (5/5): JP and Ali are polar opposites, yet concurrently, they both want to work with me and Chrissy. I don’t know why everybody wants to work with me. I think I’m a freakin’ weasel, but the closer you are to somebody, they can’t really see you go beh"&amp;"ind their back and backstab ‘em.")</f>
        <v>Ryan (5/5): JP and Ali are polar opposites, yet concurrently, they both want to work with me and Chrissy. I don’t know why everybody wants to work with me. I think I’m a freakin’ weasel, but the closer you are to somebody, they can’t really see you go behind their back and backstab ‘em.</v>
      </c>
    </row>
    <row r="150">
      <c r="A150" s="5"/>
      <c r="B150" s="7" t="str">
        <f>IFERROR(__xludf.DUMMYFUNCTION("""COMPUTED_VALUE"""),"Ryan (1/4): I needed this merge so badly. My tribe was a complete disaster. There’s only three of us left. So making the merge, I mean, that’s what you dream of. This is the playoffs now.")</f>
        <v>Ryan (1/4): I needed this merge so badly. My tribe was a complete disaster. There’s only three of us left. So making the merge, I mean, that’s what you dream of. This is the playoffs now.</v>
      </c>
    </row>
    <row r="151">
      <c r="A151" s="5"/>
      <c r="B151" s="7" t="str">
        <f>IFERROR(__xludf.DUMMYFUNCTION("""COMPUTED_VALUE"""),"Ryan (2/4): I have been waiting to talk with Devon since we had swapped. It’s like two old friends coming together.")</f>
        <v>Ryan (2/4): I have been waiting to talk with Devon since we had swapped. It’s like two old friends coming together.</v>
      </c>
    </row>
    <row r="152">
      <c r="A152" s="5"/>
      <c r="B152" s="7" t="str">
        <f>IFERROR(__xludf.DUMMYFUNCTION("""COMPUTED_VALUE"""),"Ryan (3/4): A Hero-Hustler alliance makes sense for us, because unfortunately, there’s only three Hustlers left: me, Lauren, and Devon. But I know I’m tight with two of the Heroes, JP and Chrissy, so it would be a perfect alliance. I mean, the merge vote "&amp;"is like the cream of the crop of Survivor. This decides who is going to dictate the rest of the game, and a Hustler doesn’t wait. A Hustler goes and makes alliances.")</f>
        <v>Ryan (3/4): A Hero-Hustler alliance makes sense for us, because unfortunately, there’s only three Hustlers left: me, Lauren, and Devon. But I know I’m tight with two of the Heroes, JP and Chrissy, so it would be a perfect alliance. I mean, the merge vote is like the cream of the crop of Survivor. This decides who is going to dictate the rest of the game, and a Hustler doesn’t wait. A Hustler goes and makes alliances.</v>
      </c>
    </row>
    <row r="153">
      <c r="A153" s="5"/>
      <c r="B153" s="7" t="str">
        <f>IFERROR(__xludf.DUMMYFUNCTION("""COMPUTED_VALUE"""),"Ryan (4/4): Going into a merge vote, it is of great importance to take out a threat, and there are so many threats out there. So now is the time for this Hustler and Hero alliance to come together and try and take out the Healer tribe.")</f>
        <v>Ryan (4/4): Going into a merge vote, it is of great importance to take out a threat, and there are so many threats out there. So now is the time for this Hustler and Hero alliance to come together and try and take out the Healer tribe.</v>
      </c>
    </row>
    <row r="154">
      <c r="A154" s="5"/>
      <c r="B154" s="7" t="str">
        <f>IFERROR(__xludf.DUMMYFUNCTION("""COMPUTED_VALUE"""),"Ryan (1/5): Spaghetti is great. Kids clamor for the taste of spaghetti. I like spaghetti, it’s fine. Caesar salad is ok, but I was looking for a clue. If you see this clue, you do not have to be a mastermind to figure this out. So the less people who know"&amp;" about the plate, the better. I have searched for the idol for 20+ days now and got nothing. Now I know exactly where one is. So if I don’t find it, I would never be able to-to swallow that.")</f>
        <v>Ryan (1/5): Spaghetti is great. Kids clamor for the taste of spaghetti. I like spaghetti, it’s fine. Caesar salad is ok, but I was looking for a clue. If you see this clue, you do not have to be a mastermind to figure this out. So the less people who know about the plate, the better. I have searched for the idol for 20+ days now and got nothing. Now I know exactly where one is. So if I don’t find it, I would never be able to-to swallow that.</v>
      </c>
    </row>
    <row r="155">
      <c r="A155" s="5"/>
      <c r="B155" s="7" t="str">
        <f>IFERROR(__xludf.DUMMYFUNCTION("""COMPUTED_VALUE"""),"Ryan (2/5): Knowing that the Immunity Idol is right under the flag, my heart’s beating out of my chest. I have to just wait for a moment to break away.")</f>
        <v>Ryan (2/5): Knowing that the Immunity Idol is right under the flag, my heart’s beating out of my chest. I have to just wait for a moment to break away.</v>
      </c>
    </row>
    <row r="156">
      <c r="A156" s="5"/>
      <c r="B156" s="7" t="str">
        <f>IFERROR(__xludf.DUMMYFUNCTION("""COMPUTED_VALUE"""),"Ryan (3/5): We were telling people about the reward, and all of a sudden, Cole goes to pee, and I’m thinking, “This is it. This is where I have to strike.” When Cole’s literally caught with his pants down, I’m going to dig up this idol.")</f>
        <v>Ryan (3/5): We were telling people about the reward, and all of a sudden, Cole goes to pee, and I’m thinking, “This is it. This is where I have to strike.” When Cole’s literally caught with his pants down, I’m going to dig up this idol.</v>
      </c>
    </row>
    <row r="157">
      <c r="A157" s="5"/>
      <c r="B157" s="7" t="str">
        <f>IFERROR(__xludf.DUMMYFUNCTION("""COMPUTED_VALUE"""),"Ryan (4/5): I am standing there with the idol in my little pink shorts, and pandemonium is ensuing in front of me. Nobody knows what’s going on because I was really the only one who knew exactly what had transpired.")</f>
        <v>Ryan (4/5): I am standing there with the idol in my little pink shorts, and pandemonium is ensuing in front of me. Nobody knows what’s going on because I was really the only one who knew exactly what had transpired.</v>
      </c>
    </row>
    <row r="158">
      <c r="A158" s="5"/>
      <c r="B158" s="7" t="str">
        <f>IFERROR(__xludf.DUMMYFUNCTION("""COMPUTED_VALUE"""),"Ryan (5/5): What Joe is pitching is true. If Ben gets to the final three, he very well could win. He’s got a great story, he’s a former marine, and he’s just a good guy. So I don’t want to take Ben to the final three. However, if I vote off Ben, that’d be"&amp;" betraying Chrissy, who really trusts me, so now is not the right time.")</f>
        <v>Ryan (5/5): What Joe is pitching is true. If Ben gets to the final three, he very well could win. He’s got a great story, he’s a former marine, and he’s just a good guy. So I don’t want to take Ben to the final three. However, if I vote off Ben, that’d be betraying Chrissy, who really trusts me, so now is not the right time.</v>
      </c>
    </row>
    <row r="159">
      <c r="A159" s="5"/>
      <c r="B159" s="7" t="str">
        <f>IFERROR(__xludf.DUMMYFUNCTION("""COMPUTED_VALUE"""),"Ryan (1/3): I’m really proud of myself so far because I found the idol underneath the flag. It’s mine. It’s in my pocket. It’ll be in my pants going to Tribal Council. Usually if somebody has an idol, you keep your cards close to your vest, but Devon real"&amp;"ly trusts me, so I had to tell my boy Devon. I know that Devon will never tell anybody that I have an Immunity Idol. I’m making him dependent on me a little bit, and that dependency is carrying me into the end.")</f>
        <v>Ryan (1/3): I’m really proud of myself so far because I found the idol underneath the flag. It’s mine. It’s in my pocket. It’ll be in my pants going to Tribal Council. Usually if somebody has an idol, you keep your cards close to your vest, but Devon really trusts me, so I had to tell my boy Devon. I know that Devon will never tell anybody that I have an Immunity Idol. I’m making him dependent on me a little bit, and that dependency is carrying me into the end.</v>
      </c>
    </row>
    <row r="160">
      <c r="A160" s="5"/>
      <c r="B160" s="7" t="str">
        <f>IFERROR(__xludf.DUMMYFUNCTION("""COMPUTED_VALUE"""),"Ryan (2/3): I wanted the experience of being on the yacht, but at the end of the day, you’ve got to move on. And I now have the opportunity to talk to Ben because I’m trying to build as many relationships and maximize my advantages that I have.")</f>
        <v>Ryan (2/3): I wanted the experience of being on the yacht, but at the end of the day, you’ve got to move on. And I now have the opportunity to talk to Ben because I’m trying to build as many relationships and maximize my advantages that I have.</v>
      </c>
    </row>
    <row r="161">
      <c r="A161" s="5"/>
      <c r="B161" s="7" t="str">
        <f>IFERROR(__xludf.DUMMYFUNCTION("""COMPUTED_VALUE"""),"Ryan (3/3): Truth is power in this game, and I need to let people know I’m telling them the truth.")</f>
        <v>Ryan (3/3): Truth is power in this game, and I need to let people know I’m telling them the truth.</v>
      </c>
    </row>
    <row r="162">
      <c r="A162" s="5"/>
      <c r="B162" s="7" t="str">
        <f>IFERROR(__xludf.DUMMYFUNCTION("""COMPUTED_VALUE"""),"Ryan (1/3): I love cheeseburgers. I’m starving. I’m absolutely starving. And now I just have to continue to watch the Coconuts comedy show. And it’s getting a bit annoying, but it’s just been so beneficial to have people like Mike and Joe on the outside w"&amp;"ho nobody want to work with, so it’s making it a lot easier to get to that seven than it normally should be in a season of Survivor.")</f>
        <v>Ryan (1/3): I love cheeseburgers. I’m starving. I’m absolutely starving. And now I just have to continue to watch the Coconuts comedy show. And it’s getting a bit annoying, but it’s just been so beneficial to have people like Mike and Joe on the outside who nobody want to work with, so it’s making it a lot easier to get to that seven than it normally should be in a season of Survivor.</v>
      </c>
    </row>
    <row r="163">
      <c r="A163" s="5"/>
      <c r="B163" s="7" t="str">
        <f>IFERROR(__xludf.DUMMYFUNCTION("""COMPUTED_VALUE"""),"Ryan (2/3): We’re still going to get out Mike and Joe, but me and Chrissy are playing a bit more strategic game than everybody else. We’re looking down the road, and our focus at this point is on Ben as that first vote going into the seven. Ben’s a strong"&amp;" player. He’s going to be really tough to beat in the end. And it’s so funny, Ben’s the one that’s saying, “Let’s stick with the seven. Stick with the seven.” Yeah, we’re sticking with it, but you’re going to be number seven.")</f>
        <v>Ryan (2/3): We’re still going to get out Mike and Joe, but me and Chrissy are playing a bit more strategic game than everybody else. We’re looking down the road, and our focus at this point is on Ben as that first vote going into the seven. Ben’s a strong player. He’s going to be really tough to beat in the end. And it’s so funny, Ben’s the one that’s saying, “Let’s stick with the seven. Stick with the seven.” Yeah, we’re sticking with it, but you’re going to be number seven.</v>
      </c>
    </row>
    <row r="164">
      <c r="A164" s="5"/>
      <c r="B164" s="7" t="str">
        <f>IFERROR(__xludf.DUMMYFUNCTION("""COMPUTED_VALUE"""),"Ryan (3/3): I was very surprised that Ben, Lauren, and Devon chose to eat. I thought we had a job to do in taking out Joe and Mike. What-what am I? A-a Romanian gymnast? Like, I-I-- I’m going to be doing backflips on the platform? That kind of left a bad "&amp;"taste in my mouth, but luckily, Ashley won. And now we get to decide who’s going to stay between Mike and Joe.")</f>
        <v>Ryan (3/3): I was very surprised that Ben, Lauren, and Devon chose to eat. I thought we had a job to do in taking out Joe and Mike. What-what am I? A-a Romanian gymnast? Like, I-I-- I’m going to be doing backflips on the platform? That kind of left a bad taste in my mouth, but luckily, Ashley won. And now we get to decide who’s going to stay between Mike and Joe.</v>
      </c>
    </row>
    <row r="165">
      <c r="A165" s="5"/>
      <c r="B165" s="7" t="str">
        <f>IFERROR(__xludf.DUMMYFUNCTION("""COMPUTED_VALUE"""),"Ryan (1/3): So I tried to be very gracious. I just said, “Good move, everybody. Well played,” even though I’m infuriated. I thought I had it made. It’s a very new feeling for me being on the bottom. And I really need to think how I’m going to recover from"&amp;" this.")</f>
        <v>Ryan (1/3): So I tried to be very gracious. I just said, “Good move, everybody. Well played,” even though I’m infuriated. I thought I had it made. It’s a very new feeling for me being on the bottom. And I really need to think how I’m going to recover from this.</v>
      </c>
    </row>
    <row r="166">
      <c r="A166" s="5"/>
      <c r="B166" s="7" t="str">
        <f>IFERROR(__xludf.DUMMYFUNCTION("""COMPUTED_VALUE"""),"Ryan (2/3): I never thought I would have to repair my trust with Devon. Devon and I have been together since Day 1. I’ve given him every single ounce of information that I’ve had in this game, and he blindsided me. He could have sent me home.")</f>
        <v>Ryan (2/3): I never thought I would have to repair my trust with Devon. Devon and I have been together since Day 1. I’ve given him every single ounce of information that I’ve had in this game, and he blindsided me. He could have sent me home.</v>
      </c>
    </row>
    <row r="167">
      <c r="A167" s="5"/>
      <c r="B167" s="7" t="str">
        <f>IFERROR(__xludf.DUMMYFUNCTION("""COMPUTED_VALUE"""),"Ryan (3/3): I feel like nothing is going my way. I can’t win a veggie wrap. That’s how bad things are going right now. I have an idol in my pocket, but I don’t want to just play it once and then just go home the next time, so I need to talk to Mike, becau"&amp;"se if we can work together and we can show that we both have been left out of votes, we have both been on the bottom, I think it would endear us to each other and just maybe I could swing him over and have the numbers back on our side.")</f>
        <v>Ryan (3/3): I feel like nothing is going my way. I can’t win a veggie wrap. That’s how bad things are going right now. I have an idol in my pocket, but I don’t want to just play it once and then just go home the next time, so I need to talk to Mike, because if we can work together and we can show that we both have been left out of votes, we have both been on the bottom, I think it would endear us to each other and just maybe I could swing him over and have the numbers back on our side.</v>
      </c>
    </row>
    <row r="168">
      <c r="A168" s="5"/>
      <c r="B168" s="7" t="str">
        <f>IFERROR(__xludf.DUMMYFUNCTION("""COMPUTED_VALUE"""),"Ryan (1/2): I was frickin’ hoodwinked. I was just duped. Apparently, Ben was with Devon, Lauren and Ashley. I had no idea, and I played my idol. I didn’t have to. They flushed that. I’m in an awful spot right now. I have no allies except Chrissy, who has "&amp;"no power. Um, but other than that, it went really well.")</f>
        <v>Ryan (1/2): I was frickin’ hoodwinked. I was just duped. Apparently, Ben was with Devon, Lauren and Ashley. I had no idea, and I played my idol. I didn’t have to. They flushed that. I’m in an awful spot right now. I have no allies except Chrissy, who has no power. Um, but other than that, it went really well.</v>
      </c>
    </row>
    <row r="169">
      <c r="A169" s="5"/>
      <c r="B169" s="7" t="str">
        <f>IFERROR(__xludf.DUMMYFUNCTION("""COMPUTED_VALUE"""),"Ryan (2/2): I was shocked! Ben wants to vote out Lauren. Now he was very vague, but that’s all I needed to hear, because as long as the target is not on me, I’m down. The problem is, for this to work, we need Chrissy, who hates Ben.")</f>
        <v>Ryan (2/2): I was shocked! Ben wants to vote out Lauren. Now he was very vague, but that’s all I needed to hear, because as long as the target is not on me, I’m down. The problem is, for this to work, we need Chrissy, who hates Ben.</v>
      </c>
    </row>
    <row r="170">
      <c r="A170" s="5"/>
      <c r="B170" s="7" t="str">
        <f>IFERROR(__xludf.DUMMYFUNCTION("""COMPUTED_VALUE"""),"Ryan (1/2): I could not be happier. I didn’t think that it could get any better after I saw my dad. And I love my dad, but coming to this private island, all you can eat, all you can drink, and I didn’t even win! They took me! It’s without question one of"&amp;" the best moments of my entire life.")</f>
        <v>Ryan (1/2): I could not be happier. I didn’t think that it could get any better after I saw my dad. And I love my dad, but coming to this private island, all you can eat, all you can drink, and I didn’t even win! They took me! It’s without question one of the best moments of my entire life.</v>
      </c>
    </row>
    <row r="171">
      <c r="A171" s="5"/>
      <c r="B171" s="7" t="str">
        <f>IFERROR(__xludf.DUMMYFUNCTION("""COMPUTED_VALUE"""),"Ryan (2/2): The relationship that Devon and I had was up and down, but in the grand scheme of things, I’m closest with two people. I’m close with Devon and I’m with Chrissy, and I would love to go to the final three with both those people.")</f>
        <v>Ryan (2/2): The relationship that Devon and I had was up and down, but in the grand scheme of things, I’m closest with two people. I’m close with Devon and I’m with Chrissy, and I would love to go to the final three with both those people.</v>
      </c>
    </row>
    <row r="172">
      <c r="A172" s="5"/>
      <c r="B172" s="7" t="str">
        <f>IFERROR(__xludf.DUMMYFUNCTION("""COMPUTED_VALUE"""),"Ryan (1/3): Oh, man, he bought it hook, line, and sinker, and it really worked to perfection. He was-- he was shocked, and that let us all know that he does not have a Hidden Immunity Idol, which is a very good thing.")</f>
        <v>Ryan (1/3): Oh, man, he bought it hook, line, and sinker, and it really worked to perfection. He was-- he was shocked, and that let us all know that he does not have a Hidden Immunity Idol, which is a very good thing.</v>
      </c>
    </row>
    <row r="173">
      <c r="A173" s="5"/>
      <c r="B173" s="7" t="str">
        <f>IFERROR(__xludf.DUMMYFUNCTION("""COMPUTED_VALUE"""),"Ryan (2/3): Oh, my gosh! Devon’s going to have to make fire against Ben, and Chrissy says, “That you’re going with me to the final three.” I am floored. Who knew that my inability to make fire would save me on Day 38? Very ironic.")</f>
        <v>Ryan (2/3): Oh, my gosh! Devon’s going to have to make fire against Ben, and Chrissy says, “That you’re going with me to the final three.” I am floored. Who knew that my inability to make fire would save me on Day 38? Very ironic.</v>
      </c>
    </row>
    <row r="174">
      <c r="A174" s="5"/>
      <c r="B174" s="7" t="str">
        <f>IFERROR(__xludf.DUMMYFUNCTION("""COMPUTED_VALUE"""),"Ryan (3/3): I’m sitting here on Day 39 of Survivor, as a super fan. My dream potentially four votes away from winning a million dollars and the title of Sole Survivor. It’s really a dream come true. Strategically, it hasn’t gone exactly how I anticipated "&amp;"going, but I was with the game every step along the way and had to control my way to the end, like a true Hustler does, and I think I did that. Last Hustler standing, how about that? I think I’m the underdog going into this Tribal Council, so I need to pe"&amp;"rsuade the jury I had control the entire game. Now, that’s a complete lie. But I think it might work.")</f>
        <v>Ryan (3/3): I’m sitting here on Day 39 of Survivor, as a super fan. My dream potentially four votes away from winning a million dollars and the title of Sole Survivor. It’s really a dream come true. Strategically, it hasn’t gone exactly how I anticipated going, but I was with the game every step along the way and had to control my way to the end, like a true Hustler does, and I think I did that. Last Hustler standing, how about that? I think I’m the underdog going into this Tribal Council, so I need to persuade the jury I had control the entire game. Now, that’s a complete lie. But I think it might work.</v>
      </c>
    </row>
    <row r="175">
      <c r="A175" s="5"/>
      <c r="B175" s="7"/>
    </row>
    <row r="176">
      <c r="A176" s="5"/>
      <c r="B176" s="7"/>
    </row>
    <row r="177">
      <c r="A177" s="5" t="s">
        <v>3</v>
      </c>
      <c r="B177" s="3" t="str">
        <f>IFERROR(__xludf.DUMMYFUNCTION("FILTER('Data Entry'!$A:$A,LEFT('Data Entry'!$A:$A,LEN(A177))=A177)"),"Devon (1/1): Ryan tells me about this special Immunity Idol and said that he’d be willing to use the idol for me. Ryan and I have the same mindset, same ideas, our chemistry is perfect. So we’re going to cause chaos together.")</f>
        <v>Devon (1/1): Ryan tells me about this special Immunity Idol and said that he’d be willing to use the idol for me. Ryan and I have the same mindset, same ideas, our chemistry is perfect. So we’re going to cause chaos together.</v>
      </c>
    </row>
    <row r="178">
      <c r="A178" s="6"/>
      <c r="B178" s="7" t="str">
        <f>IFERROR(__xludf.DUMMYFUNCTION("""COMPUTED_VALUE"""),"Devon (1/1): In my mind, Simone is our least valuable member. She doesn’t really fit in with all of us. I mean, we saw today that she can’t really do puzzles. It’s a bummer, but Simone’s gotta go.")</f>
        <v>Devon (1/1): In my mind, Simone is our least valuable member. She doesn’t really fit in with all of us. I mean, we saw today that she can’t really do puzzles. It’s a bummer, but Simone’s gotta go.</v>
      </c>
    </row>
    <row r="179">
      <c r="A179" s="6"/>
      <c r="B179" s="7" t="str">
        <f>IFERROR(__xludf.DUMMYFUNCTION("""COMPUTED_VALUE"""),"Devon (1/1): Pat stepped up at the challenge, but if you’re going to step up, you better be able to handle what you step up for. It was just Pat choking. And I do think we lost because of that. Lauren, on the other hand, she’s very steady. I trust her, bu"&amp;"t, she doesn’t really fit in with the other tribe members, and if we keep Lauren around, we’re more likely to lose the next Immunity Challenge, and we’ve already lost two in a row.")</f>
        <v>Devon (1/1): Pat stepped up at the challenge, but if you’re going to step up, you better be able to handle what you step up for. It was just Pat choking. And I do think we lost because of that. Lauren, on the other hand, she’s very steady. I trust her, but, she doesn’t really fit in with the other tribe members, and if we keep Lauren around, we’re more likely to lose the next Immunity Challenge, and we’ve already lost two in a row.</v>
      </c>
    </row>
    <row r="180">
      <c r="A180" s="5"/>
      <c r="B180" s="7" t="str">
        <f>IFERROR(__xludf.DUMMYFUNCTION("""COMPUTED_VALUE"""),"Devon (1/3): I don’t know if I can really trust Joe, but this is the first time that I’ve felt like, “Shoot, I might be going home next.” So I gotta figure out my next move or I feel like I could be in big trouble.")</f>
        <v>Devon (1/3): I don’t know if I can really trust Joe, but this is the first time that I’ve felt like, “Shoot, I might be going home next.” So I gotta figure out my next move or I feel like I could be in big trouble.</v>
      </c>
    </row>
    <row r="181">
      <c r="A181" s="5"/>
      <c r="B181" s="7" t="str">
        <f>IFERROR(__xludf.DUMMYFUNCTION("""COMPUTED_VALUE"""),"Devon (2/3): When Joe told me that Ashley wanted to vote me out, I had a gut feeling when they’re giving me that whole pitch, I felt like I was being talked to by a car salesman. I was like, “This might be a lie,” and now I think it was. I think I can tru"&amp;"st Ash. Alan seems like a straightforward guy, too, so… Joe is a snake, and I don’t like having snakes around.")</f>
        <v>Devon (2/3): When Joe told me that Ashley wanted to vote me out, I had a gut feeling when they’re giving me that whole pitch, I felt like I was being talked to by a car salesman. I was like, “This might be a lie,” and now I think it was. I think I can trust Ash. Alan seems like a straightforward guy, too, so… Joe is a snake, and I don’t like having snakes around.</v>
      </c>
    </row>
    <row r="182">
      <c r="A182" s="5"/>
      <c r="B182" s="7" t="str">
        <f>IFERROR(__xludf.DUMMYFUNCTION("""COMPUTED_VALUE"""),"Devon (3/3): We’re about to go to Tribal, and I discover in my bag a secret advantage. If I have a secret admirer, that is a beautiful thing. It could be an extra vote. It could be anything, like, I have no idea. But with that and being the swing vote, I "&amp;"have all the power in my hands.")</f>
        <v>Devon (3/3): We’re about to go to Tribal, and I discover in my bag a secret advantage. If I have a secret admirer, that is a beautiful thing. It could be an extra vote. It could be anything, like, I have no idea. But with that and being the swing vote, I have all the power in my hands.</v>
      </c>
    </row>
    <row r="183">
      <c r="A183" s="5"/>
      <c r="B183" s="7" t="str">
        <f>IFERROR(__xludf.DUMMYFUNCTION("""COMPUTED_VALUE"""),"Devon (1/1): Winning that reward, it was just so nice-- spiritually, physically, mentally, all of it-- but it makes me realize more and more how important it is to keep my mind in the game. I think the best thing for my game in the end would be to get rid"&amp;" of Joe. He’s the strongest player I’ve met here as far as knowledge of the game, strategy. He’s a good player and he scares me.")</f>
        <v>Devon (1/1): Winning that reward, it was just so nice-- spiritually, physically, mentally, all of it-- but it makes me realize more and more how important it is to keep my mind in the game. I think the best thing for my game in the end would be to get rid of Joe. He’s the strongest player I’ve met here as far as knowledge of the game, strategy. He’s a good player and he scares me.</v>
      </c>
    </row>
    <row r="184">
      <c r="A184" s="5"/>
      <c r="B184" s="7" t="str">
        <f>IFERROR(__xludf.DUMMYFUNCTION("""COMPUTED_VALUE"""),"Devon (1/1): The energy is very tense around here. I feel like there’s a hidden Immunity Idol still out there, and Joe is good at finding idols. He’s already found one. That's better than my record. So everything that Joe does is suspicious. We’re always "&amp;"looking out for him and looking to see where he’s looking. I got to keep eagle eyes on Joe. He’s got me nervous.")</f>
        <v>Devon (1/1): The energy is very tense around here. I feel like there’s a hidden Immunity Idol still out there, and Joe is good at finding idols. He’s already found one. That's better than my record. So everything that Joe does is suspicious. We’re always looking out for him and looking to see where he’s looking. I got to keep eagle eyes on Joe. He’s got me nervous.</v>
      </c>
    </row>
    <row r="185">
      <c r="A185" s="5"/>
      <c r="B185" s="7" t="str">
        <f>IFERROR(__xludf.DUMMYFUNCTION("""COMPUTED_VALUE"""),"Devon (1/4): I’m running on empty. There’s not a single calorie in my body that is usable. My brain feels dead and every single one of my limbs feels like it weighs like a thousand pounds. This game is a lot more real than I thought, and going into the ne"&amp;"xt Reward Challenge, if I don’t get this win, I don’t know… (shakes head) I don’t know what I’m going to do.")</f>
        <v>Devon (1/4): I’m running on empty. There’s not a single calorie in my body that is usable. My brain feels dead and every single one of my limbs feels like it weighs like a thousand pounds. This game is a lot more real than I thought, and going into the next Reward Challenge, if I don’t get this win, I don’t know… (shakes head) I don’t know what I’m going to do.</v>
      </c>
    </row>
    <row r="186">
      <c r="A186" s="5"/>
      <c r="B186" s="7" t="str">
        <f>IFERROR(__xludf.DUMMYFUNCTION("""COMPUTED_VALUE"""),"Devon (2/4): Oh, my God. I am in just perfect bliss right now. To make the merge is such an accomplishment, and to go from such a low this morning to being with all these amazing people and then to go to eat this Outback feast with such happiness, I feel "&amp;"like a king, man. This is the life.")</f>
        <v>Devon (2/4): Oh, my God. I am in just perfect bliss right now. To make the merge is such an accomplishment, and to go from such a low this morning to being with all these amazing people and then to go to eat this Outback feast with such happiness, I feel like a king, man. This is the life.</v>
      </c>
    </row>
    <row r="187">
      <c r="A187" s="5"/>
      <c r="B187" s="7" t="str">
        <f>IFERROR(__xludf.DUMMYFUNCTION("""COMPUTED_VALUE"""),"Devon (3/4): Right now, looking at the twelve we have, I think the strongest people truly made it to the merge. But the Healers and the Heroes, they’ve seen each other as threats this whole game. And us Hustlers, we’ve been kinda flowing under the radar, "&amp;"which coming into the merge isn’t a bad spot to be in.")</f>
        <v>Devon (3/4): Right now, looking at the twelve we have, I think the strongest people truly made it to the merge. But the Healers and the Heroes, they’ve seen each other as threats this whole game. And us Hustlers, we’ve been kinda flowing under the radar, which coming into the merge isn’t a bad spot to be in.</v>
      </c>
    </row>
    <row r="188">
      <c r="A188" s="5"/>
      <c r="B188" s="7" t="str">
        <f>IFERROR(__xludf.DUMMYFUNCTION("""COMPUTED_VALUE"""),"Devon (4/4): Joe knows how to play the game, which makes him a threat to others, and Cole is a physical threat, and if he does end up losing the first Immunity Challenge, it would be a good time for him to go.")</f>
        <v>Devon (4/4): Joe knows how to play the game, which makes him a threat to others, and Cole is a physical threat, and if he does end up losing the first Immunity Challenge, it would be a good time for him to go.</v>
      </c>
    </row>
    <row r="189">
      <c r="A189" s="5"/>
      <c r="B189" s="7" t="str">
        <f>IFERROR(__xludf.DUMMYFUNCTION("""COMPUTED_VALUE"""),"Devon (1/2): When I walked into that spaghetti feast, I felt like there was a little pressure on me being the first one, knowing that everyone else is counting on me to set the bar for how much we’re gonna eat.")</f>
        <v>Devon (1/2): When I walked into that spaghetti feast, I felt like there was a little pressure on me being the first one, knowing that everyone else is counting on me to set the bar for how much we’re gonna eat.</v>
      </c>
    </row>
    <row r="190">
      <c r="A190" s="5"/>
      <c r="B190" s="7" t="str">
        <f>IFERROR(__xludf.DUMMYFUNCTION("""COMPUTED_VALUE"""),"Devon (2/2): I was just, like, shoving each bite in my face. But I felt like I was fair. I mean, I might have eaten a little more than my fair share. But when there’s that much food, it’s hard to stop.")</f>
        <v>Devon (2/2): I was just, like, shoving each bite in my face. But I felt like I was fair. I mean, I might have eaten a little more than my fair share. But when there’s that much food, it’s hard to stop.</v>
      </c>
    </row>
    <row r="191">
      <c r="A191" s="5"/>
      <c r="B191" s="7" t="str">
        <f>IFERROR(__xludf.DUMMYFUNCTION("""COMPUTED_VALUE"""),"Devon (1/1): This game just got real complicated. Ryan’s been telling me that I’m the only one that knows about this idol, yet… he’s going around to other people telling them the exact same thing. We were in this game together since Day 1, and I wanted to"&amp;" go to the final three with Ryan, but I’m going to move on. I’m going to play this game with Ben, and I’m going to have to make some big moves coming up.")</f>
        <v>Devon (1/1): This game just got real complicated. Ryan’s been telling me that I’m the only one that knows about this idol, yet… he’s going around to other people telling them the exact same thing. We were in this game together since Day 1, and I wanted to go to the final three with Ryan, but I’m going to move on. I’m going to play this game with Ben, and I’m going to have to make some big moves coming up.</v>
      </c>
    </row>
    <row r="192">
      <c r="A192" s="5"/>
      <c r="B192" s="7" t="str">
        <f>IFERROR(__xludf.DUMMYFUNCTION("""COMPUTED_VALUE"""),"Devon (1/4): Lauren has been surprising me. She came into this game talking no strategy, and now I’m seeing this other side of her, and she’s really good. She’s like as good as me. And, uh, I’m happy she’s on my side. And I think this plan is going to wor"&amp;"k. This is what Survivor is all about… this moment. You never know what can happen at rewards.")</f>
        <v>Devon (1/4): Lauren has been surprising me. She came into this game talking no strategy, and now I’m seeing this other side of her, and she’s really good. She’s like as good as me. And, uh, I’m happy she’s on my side. And I think this plan is going to work. This is what Survivor is all about… this moment. You never know what can happen at rewards.</v>
      </c>
    </row>
    <row r="193">
      <c r="A193" s="5"/>
      <c r="B193" s="7" t="str">
        <f>IFERROR(__xludf.DUMMYFUNCTION("""COMPUTED_VALUE"""),"Devon (2/4): I look at Chrissy and Ryan, and I see the power blinding them. I see the cluelessness in how confident they’re acting. It’s mind blowing. That needs to be changed, and myself, along with my alliance, is going to be the one to change that.")</f>
        <v>Devon (2/4): I look at Chrissy and Ryan, and I see the power blinding them. I see the cluelessness in how confident they’re acting. It’s mind blowing. That needs to be changed, and myself, along with my alliance, is going to be the one to change that.</v>
      </c>
    </row>
    <row r="194">
      <c r="A194" s="5"/>
      <c r="B194" s="7" t="str">
        <f>IFERROR(__xludf.DUMMYFUNCTION("""COMPUTED_VALUE"""),"Devon (3/4): It’s going down tonight, but moving forward, we need to maintain control after the biggest blindside yet. And so, I’ve come up with a plan to do it very subtly.")</f>
        <v>Devon (3/4): It’s going down tonight, but moving forward, we need to maintain control after the biggest blindside yet. And so, I’ve come up with a plan to do it very subtly.</v>
      </c>
    </row>
    <row r="195">
      <c r="A195" s="5"/>
      <c r="B195" s="7" t="str">
        <f>IFERROR(__xludf.DUMMYFUNCTION("""COMPUTED_VALUE"""),"Devon (4/4): Ben’s with us, yet he’s going to pretend like he’s not with us. So after Tribal Council, Chrissy, Ryan or JP, whoever is left, will come running to him. They’re in for a rude awakening, and it’s going to be classic to see the looks on their f"&amp;"aces. I mean, this is what Survivor is all about. But Ben’s voting with them, we need Mike and Joe to vote with us to just keep numbers.")</f>
        <v>Devon (4/4): Ben’s with us, yet he’s going to pretend like he’s not with us. So after Tribal Council, Chrissy, Ryan or JP, whoever is left, will come running to him. They’re in for a rude awakening, and it’s going to be classic to see the looks on their faces. I mean, this is what Survivor is all about. But Ben’s voting with them, we need Mike and Joe to vote with us to just keep numbers.</v>
      </c>
    </row>
    <row r="196">
      <c r="A196" s="5"/>
      <c r="B196" s="7" t="str">
        <f>IFERROR(__xludf.DUMMYFUNCTION("""COMPUTED_VALUE"""),"Devon (1/9): Ever since Ryan lied to me about him and I being the only ones who knew about the idol, that lie caused me to no longer trust him anymore.")</f>
        <v>Devon (1/9): Ever since Ryan lied to me about him and I being the only ones who knew about the idol, that lie caused me to no longer trust him anymore.</v>
      </c>
    </row>
    <row r="197">
      <c r="A197" s="5"/>
      <c r="B197" s="7" t="str">
        <f>IFERROR(__xludf.DUMMYFUNCTION("""COMPUTED_VALUE"""),"Devon (2/9): And we had an alliance since Day 1, but it is a selfish game in the end, and I have my own plan to get me to win that million, and he’s no longer a part of it.")</f>
        <v>Devon (2/9): And we had an alliance since Day 1, but it is a selfish game in the end, and I have my own plan to get me to win that million, and he’s no longer a part of it.</v>
      </c>
    </row>
    <row r="198">
      <c r="A198" s="5"/>
      <c r="B198" s="7" t="str">
        <f>IFERROR(__xludf.DUMMYFUNCTION("""COMPUTED_VALUE"""),"Devon (3/9): I grew up watching Survivor, but you don’t realize how mentally straining it is, and my whole game up until this point has been very cloudy, but now everything is becoming much more clear.")</f>
        <v>Devon (3/9): I grew up watching Survivor, but you don’t realize how mentally straining it is, and my whole game up until this point has been very cloudy, but now everything is becoming much more clear.</v>
      </c>
    </row>
    <row r="199">
      <c r="A199" s="5"/>
      <c r="B199" s="7" t="str">
        <f>IFERROR(__xludf.DUMMYFUNCTION("""COMPUTED_VALUE"""),"Devon (4/9): Having Ben being our secret agent, I know where the idol is, I know where the advantages are, and I know what every single player is thinking.")</f>
        <v>Devon (4/9): Having Ben being our secret agent, I know where the idol is, I know where the advantages are, and I know what every single player is thinking.</v>
      </c>
    </row>
    <row r="200">
      <c r="A200" s="5"/>
      <c r="B200" s="7" t="str">
        <f>IFERROR(__xludf.DUMMYFUNCTION("""COMPUTED_VALUE"""),"Devon (5/9): For the first time in this game I’m calling the shots, and I don’t think anyone knows that I’m as good at this game as I am. So I’m sitting in the best possible seat in this game.")</f>
        <v>Devon (5/9): For the first time in this game I’m calling the shots, and I don’t think anyone knows that I’m as good at this game as I am. So I’m sitting in the best possible seat in this game.</v>
      </c>
    </row>
    <row r="201">
      <c r="A201" s="5"/>
      <c r="B201" s="7" t="str">
        <f>IFERROR(__xludf.DUMMYFUNCTION("""COMPUTED_VALUE"""),"Devon (6/9): The reward is amazing. I mean, to have a spa day and shower and get massages and eat wraps, it’s like hitting a restart button on my body, but there is still strategy in mind. So Ben is still playing the role of the dethroned king, and Joe is"&amp;" still eating it up.")</f>
        <v>Devon (6/9): The reward is amazing. I mean, to have a spa day and shower and get massages and eat wraps, it’s like hitting a restart button on my body, but there is still strategy in mind. So Ben is still playing the role of the dethroned king, and Joe is still eating it up.</v>
      </c>
    </row>
    <row r="202">
      <c r="A202" s="5"/>
      <c r="B202" s="7" t="str">
        <f>IFERROR(__xludf.DUMMYFUNCTION("""COMPUTED_VALUE"""),"Devon (7/9): My alliance of four is gonna vote Joe. Now, we have to come up with this whole new pitch to Joe and Mike.")</f>
        <v>Devon (7/9): My alliance of four is gonna vote Joe. Now, we have to come up with this whole new pitch to Joe and Mike.</v>
      </c>
    </row>
    <row r="203">
      <c r="A203" s="5"/>
      <c r="B203" s="7" t="str">
        <f>IFERROR(__xludf.DUMMYFUNCTION("""COMPUTED_VALUE"""),"Devon (8/9): I come up with this idea to tell them to split the votes between Ryan and Ben, but the reality is myself, Ashley, Lauren, and Ben, are going to vote Joe and Joe will go home.")</f>
        <v>Devon (8/9): I come up with this idea to tell them to split the votes between Ryan and Ben, but the reality is myself, Ashley, Lauren, and Ben, are going to vote Joe and Joe will go home.</v>
      </c>
    </row>
    <row r="204">
      <c r="A204" s="5"/>
      <c r="B204" s="7" t="str">
        <f>IFERROR(__xludf.DUMMYFUNCTION("""COMPUTED_VALUE"""),"Devon (9/9): This vote is… is, uh… it’s not an easy one. Ben is included in our alliance, but I realize that Ben, he is a big threat. I need to make big moves in this game to succeed, so I gotta keep doing what I’m doing, and I got to be ruthless, but als"&amp;"o, I have to be smart and make the right decision.")</f>
        <v>Devon (9/9): This vote is… is, uh… it’s not an easy one. Ben is included in our alliance, but I realize that Ben, he is a big threat. I need to make big moves in this game to succeed, so I gotta keep doing what I’m doing, and I got to be ruthless, but also, I have to be smart and make the right decision.</v>
      </c>
    </row>
    <row r="205">
      <c r="A205" s="5"/>
      <c r="B205" s="7" t="str">
        <f>IFERROR(__xludf.DUMMYFUNCTION("""COMPUTED_VALUE"""),"Devon (1/2): Ben made his own idol, and it looks really legit. Turns out Ben’s pretty crafty. I’m impressed, Ben.")</f>
        <v>Devon (1/2): Ben made his own idol, and it looks really legit. Turns out Ben’s pretty crafty. I’m impressed, Ben.</v>
      </c>
    </row>
    <row r="206">
      <c r="A206" s="5"/>
      <c r="B206" s="7" t="str">
        <f>IFERROR(__xludf.DUMMYFUNCTION("""COMPUTED_VALUE"""),"Devon (2/2): Ashley still wants to vote out Ben. She sees him being the biggest threat in this game, but I see Chrissy being a threat, too, due to challenge capabilities and being someone who the jury might want to see win the million dollars in the end.")</f>
        <v>Devon (2/2): Ashley still wants to vote out Ben. She sees him being the biggest threat in this game, but I see Chrissy being a threat, too, due to challenge capabilities and being someone who the jury might want to see win the million dollars in the end.</v>
      </c>
    </row>
    <row r="207">
      <c r="A207" s="5"/>
      <c r="B207" s="7" t="str">
        <f>IFERROR(__xludf.DUMMYFUNCTION("""COMPUTED_VALUE"""),"Devon (1/4): Coming back to camp after Tribal, I felt like, if there are Survivor gods, then that was a move by the Survivor devil… (laughs) ‘cause that was messed up, and I didn’t want to see Lauren go home at all.")</f>
        <v>Devon (1/4): Coming back to camp after Tribal, I felt like, if there are Survivor gods, then that was a move by the Survivor devil… (laughs) ‘cause that was messed up, and I didn’t want to see Lauren go home at all.</v>
      </c>
    </row>
    <row r="208">
      <c r="A208" s="5"/>
      <c r="B208" s="7" t="str">
        <f>IFERROR(__xludf.DUMMYFUNCTION("""COMPUTED_VALUE"""),"Devon (2/4): Ben is still everyone’s number one target, but this game is never as-as simple as you want it to be. As soon as I think, “Oh, I have this perfect plan, it’s going to be so easy,” that’s when things just turn upside down and everything goes th"&amp;"e opposite way and you have to devise this whole new plan and start over.")</f>
        <v>Devon (2/4): Ben is still everyone’s number one target, but this game is never as-as simple as you want it to be. As soon as I think, “Oh, I have this perfect plan, it’s going to be so easy,” that’s when things just turn upside down and everything goes the opposite way and you have to devise this whole new plan and start over.</v>
      </c>
    </row>
    <row r="209">
      <c r="A209" s="5"/>
      <c r="B209" s="7" t="str">
        <f>IFERROR(__xludf.DUMMYFUNCTION("""COMPUTED_VALUE"""),"Devon (3/4): Chrissy brought up the idea of us three starting an alliance and going to the final three together. Ryan was my closest ally, and then he was my number one enemy, but regardless of how unaligned we’ve been over the past few votes, I feel like"&amp;" this is the perfect time to make a move, so I’m just going with who I think I have the best shot of going to the final three with and who I think I can beat in the end.")</f>
        <v>Devon (3/4): Chrissy brought up the idea of us three starting an alliance and going to the final three together. Ryan was my closest ally, and then he was my number one enemy, but regardless of how unaligned we’ve been over the past few votes, I feel like this is the perfect time to make a move, so I’m just going with who I think I have the best shot of going to the final three with and who I think I can beat in the end.</v>
      </c>
    </row>
    <row r="210">
      <c r="A210" s="5"/>
      <c r="B210" s="7" t="str">
        <f>IFERROR(__xludf.DUMMYFUNCTION("""COMPUTED_VALUE"""),"Devon (4/4): I really like Ashley, and now Chrissy starts pitching this idea of getting rid of Ashley before Ben, which is just crazy to me, because Ben is dangerous. He has made big moves, and if Ben is in the final three, none of us stand a chance.")</f>
        <v>Devon (4/4): I really like Ashley, and now Chrissy starts pitching this idea of getting rid of Ashley before Ben, which is just crazy to me, because Ben is dangerous. He has made big moves, and if Ben is in the final three, none of us stand a chance.</v>
      </c>
    </row>
    <row r="211">
      <c r="A211" s="5"/>
      <c r="B211" s="7" t="str">
        <f>IFERROR(__xludf.DUMMYFUNCTION("""COMPUTED_VALUE"""),"Devon (1/7): I’m getting a weird feeling from Ben. He’s acting like he’s giving up in this game. But he wouldn’t just give up like that. Ben’s a good player. He’s dangerous. He may just be acting one way so that we think he hasn’t found a Hidden Immunity "&amp;"Idol. It’s terrifying.")</f>
        <v>Devon (1/7): I’m getting a weird feeling from Ben. He’s acting like he’s giving up in this game. But he wouldn’t just give up like that. Ben’s a good player. He’s dangerous. He may just be acting one way so that we think he hasn’t found a Hidden Immunity Idol. It’s terrifying.</v>
      </c>
    </row>
    <row r="212">
      <c r="A212" s="5"/>
      <c r="B212" s="7" t="str">
        <f>IFERROR(__xludf.DUMMYFUNCTION("""COMPUTED_VALUE"""),"Devon (2/7): I want to believe that there’s no more idols. I mean, for Ben to find another one would be crazy, but maybe if I vote Mike, it’s kind of providing me with a little safety net. The problem is, Mike will be pissed off at me, and wouldn’t take m"&amp;"e in the final three. And, you know, this is our real shot where we actually feel like, finally, we’re getting rid of Ben. I just got to pray that, uh, Ben doesn’t pull off a miracle tonight.")</f>
        <v>Devon (2/7): I want to believe that there’s no more idols. I mean, for Ben to find another one would be crazy, but maybe if I vote Mike, it’s kind of providing me with a little safety net. The problem is, Mike will be pissed off at me, and wouldn’t take me in the final three. And, you know, this is our real shot where we actually feel like, finally, we’re getting rid of Ben. I just got to pray that, uh, Ben doesn’t pull off a miracle tonight.</v>
      </c>
    </row>
    <row r="213">
      <c r="A213" s="5"/>
      <c r="B213" s="7" t="str">
        <f>IFERROR(__xludf.DUMMYFUNCTION("""COMPUTED_VALUE"""),"Devon (3/7): Tribal Council was not what I expected at all. Ben shocked everyone, pulled out his third idol in a row. Insane.")</f>
        <v>Devon (3/7): Tribal Council was not what I expected at all. Ben shocked everyone, pulled out his third idol in a row. Insane.</v>
      </c>
    </row>
    <row r="214">
      <c r="A214" s="5"/>
      <c r="B214" s="7" t="str">
        <f>IFERROR(__xludf.DUMMYFUNCTION("""COMPUTED_VALUE"""),"Devon (4/7): If I didn’t write down Doc’s name, I would be out of the game. I just had this feeling Ben was playing all of us, and I went with my gut, and Doc went home and I didn’t. I’m still sitting here alive. So I potentially did make a million dollar"&amp;" move right there.")</f>
        <v>Devon (4/7): If I didn’t write down Doc’s name, I would be out of the game. I just had this feeling Ben was playing all of us, and I went with my gut, and Doc went home and I didn’t. I’m still sitting here alive. So I potentially did make a million dollar move right there.</v>
      </c>
    </row>
    <row r="215">
      <c r="A215" s="5"/>
      <c r="B215" s="7" t="str">
        <f>IFERROR(__xludf.DUMMYFUNCTION("""COMPUTED_VALUE"""),"Devon (5/7): It was shocking to me. I didn’t expect this twist. Immediately, I know she’s showing me this because she thinks I’m the only one who can beat Ben in a fire-all. I’m excited, man. I’m pumped. It’s going to give me that exact oomph at the end o"&amp;"f my game that I need to show the jury that I deserve the million dollars, that I’m the one who took down Ben.")</f>
        <v>Devon (5/7): It was shocking to me. I didn’t expect this twist. Immediately, I know she’s showing me this because she thinks I’m the only one who can beat Ben in a fire-all. I’m excited, man. I’m pumped. It’s going to give me that exact oomph at the end of my game that I need to show the jury that I deserve the million dollars, that I’m the one who took down Ben.</v>
      </c>
    </row>
    <row r="216">
      <c r="A216" s="5"/>
      <c r="B216" s="7" t="str">
        <f>IFERROR(__xludf.DUMMYFUNCTION("""COMPUTED_VALUE"""),"Devon (6/7): Throughout this game, I’ve been able to start fires with flint. I’ve done it plenty of mornings, but I need to practice.")</f>
        <v>Devon (6/7): Throughout this game, I’ve been able to start fires with flint. I’ve done it plenty of mornings, but I need to practice.</v>
      </c>
    </row>
    <row r="217">
      <c r="A217" s="5"/>
      <c r="B217" s="7" t="str">
        <f>IFERROR(__xludf.DUMMYFUNCTION("""COMPUTED_VALUE"""),"Devon (7/7): So I’m striking the flint, and all of a sudden, it breaks. I’m thinking this is probably meant to be. This flint just broke because I’m not supposed to waste my energy. I need to go into this Tribal Council calm, cool, and I need to believe i"&amp;"n myself because I do want the million dollars for my life, for my family’s life, for everyone I care about. Tonight could change the rest of my life. It-it all lies on me. It’s crazy.")</f>
        <v>Devon (7/7): So I’m striking the flint, and all of a sudden, it breaks. I’m thinking this is probably meant to be. This flint just broke because I’m not supposed to waste my energy. I need to go into this Tribal Council calm, cool, and I need to believe in myself because I do want the million dollars for my life, for my family’s life, for everyone I care about. Tonight could change the rest of my life. It-it all lies on me. It’s crazy.</v>
      </c>
    </row>
    <row r="218">
      <c r="A218" s="5"/>
      <c r="B218" s="7"/>
    </row>
    <row r="219">
      <c r="A219" s="5"/>
      <c r="B219" s="7"/>
    </row>
    <row r="220">
      <c r="A220" s="5" t="s">
        <v>4</v>
      </c>
      <c r="B220" s="3" t="str">
        <f>IFERROR(__xludf.DUMMYFUNCTION("FILTER('Data Entry'!$A:$A,LEFT('Data Entry'!$A:$A,LEN(A220))=A220)"),"Mike (1/3): Winning Survivor is the biggest dream in my life. My wife thinks I’m crazy for doing this, my kids think I’m going to die, but I’m going to rise to the occasion and win.")</f>
        <v>Mike (1/3): Winning Survivor is the biggest dream in my life. My wife thinks I’m crazy for doing this, my kids think I’m going to die, but I’m going to rise to the occasion and win.</v>
      </c>
    </row>
    <row r="221">
      <c r="A221" s="6"/>
      <c r="B221" s="7" t="str">
        <f>IFERROR(__xludf.DUMMYFUNCTION("""COMPUTED_VALUE"""),"Mike (2/3): My son told me to look for the idol. He’s ten years old, and he watches Survivor. If my ten-year-old son knows to look for the idol, I should go looking for it, and so should everybody else. My biggest fear going into this game is being voted "&amp;"out first. I left my kids and my wife behind to play this crazy game, but I did not come out here for an adventure. I am out here to win a million dollars and be the best Survivor player ever. And so, I am willing to do what it takes to win this game.")</f>
        <v>Mike (2/3): My son told me to look for the idol. He’s ten years old, and he watches Survivor. If my ten-year-old son knows to look for the idol, I should go looking for it, and so should everybody else. My biggest fear going into this game is being voted out first. I left my kids and my wife behind to play this crazy game, but I did not come out here for an adventure. I am out here to win a million dollars and be the best Survivor player ever. And so, I am willing to do what it takes to win this game.</v>
      </c>
    </row>
    <row r="222">
      <c r="A222" s="5"/>
      <c r="B222" s="7" t="str">
        <f>IFERROR(__xludf.DUMMYFUNCTION("""COMPUTED_VALUE"""),"Mike (3/3): I don’t trust Joe for one second. He’s pulled me aside to have man-to-man talks with me to essentially bully me into telling him that I went looking for the Immunity Idol. I mean, like, who is this guy? But at the same time, it puts me at risk"&amp;". Perception is 90% of reality, right? Unfortunately. And with that you don’t want to be having to fight perceptions.")</f>
        <v>Mike (3/3): I don’t trust Joe for one second. He’s pulled me aside to have man-to-man talks with me to essentially bully me into telling him that I went looking for the Immunity Idol. I mean, like, who is this guy? But at the same time, it puts me at risk. Perception is 90% of reality, right? Unfortunately. And with that you don’t want to be having to fight perceptions.</v>
      </c>
    </row>
    <row r="223">
      <c r="A223" s="5"/>
      <c r="B223" s="7" t="str">
        <f>IFERROR(__xludf.DUMMYFUNCTION("""COMPUTED_VALUE"""),"Mike (1/1): So Lauren says there’s an advantage in the game, which clearly, somebody from my tribe has then told her. It is clear to me it’s Cole, because Cole sometimes can’t keep his mouth closed. And those things come back to bite you in the butt.")</f>
        <v>Mike (1/1): So Lauren says there’s an advantage in the game, which clearly, somebody from my tribe has then told her. It is clear to me it’s Cole, because Cole sometimes can’t keep his mouth closed. And those things come back to bite you in the butt.</v>
      </c>
    </row>
    <row r="224">
      <c r="A224" s="5"/>
      <c r="B224" s="7" t="str">
        <f>IFERROR(__xludf.DUMMYFUNCTION("""COMPUTED_VALUE"""),"Mike (1/2): On our last island, Joe and Cole found an idol near the well. And so this morning, I go to the well with Jessica, she says, “Mike, why don’t you dig some more?,” and so I start digging again. And I’m just digging and digging. Just digging arou"&amp;"nd and hoping I find something. If there’s an idol on this island, I’m going to find that idol.")</f>
        <v>Mike (1/2): On our last island, Joe and Cole found an idol near the well. And so this morning, I go to the well with Jessica, she says, “Mike, why don’t you dig some more?,” and so I start digging again. And I’m just digging and digging. Just digging around and hoping I find something. If there’s an idol on this island, I’m going to find that idol.</v>
      </c>
    </row>
    <row r="225">
      <c r="A225" s="5"/>
      <c r="B225" s="7" t="str">
        <f>IFERROR(__xludf.DUMMYFUNCTION("""COMPUTED_VALUE"""),"Mike (2/2): I have been looking for this idol non-stop. Like, my kids are going to be so proud of me, but there’s always a danger in somebody else knowing about the idol. I’m ok with Jessica knowing that I have the idol. And so at this point, I’m trusting"&amp;" her. In reality, the idol is mine. Survivor is only one third over, but things have changed from going from the bottom to the top. This has been the story of my life, but you can never underestimate Dr. Mike.")</f>
        <v>Mike (2/2): I have been looking for this idol non-stop. Like, my kids are going to be so proud of me, but there’s always a danger in somebody else knowing about the idol. I’m ok with Jessica knowing that I have the idol. And so at this point, I’m trusting her. In reality, the idol is mine. Survivor is only one third over, but things have changed from going from the bottom to the top. This has been the story of my life, but you can never underestimate Dr. Mike.</v>
      </c>
    </row>
    <row r="226">
      <c r="A226" s="5"/>
      <c r="B226" s="7" t="str">
        <f>IFERROR(__xludf.DUMMYFUNCTION("""COMPUTED_VALUE"""),"Mike (1/2): Oh, my God. The first time catching fish with a speargun, I mean, it is amazing. It’s like, I can do this. I can do anything that I put my heart and mind to. I am providing for my tribe. I am so excited to be able to be like, “Yeah, dude, I ca"&amp;"ught the fish, too.” The simple things in life can be so rewarding.")</f>
        <v>Mike (1/2): Oh, my God. The first time catching fish with a speargun, I mean, it is amazing. It’s like, I can do this. I can do anything that I put my heart and mind to. I am providing for my tribe. I am so excited to be able to be like, “Yeah, dude, I caught the fish, too.” The simple things in life can be so rewarding.</v>
      </c>
    </row>
    <row r="227">
      <c r="A227" s="5"/>
      <c r="B227" s="7" t="str">
        <f>IFERROR(__xludf.DUMMYFUNCTION("""COMPUTED_VALUE"""),"Mike (2/2): Cole’s gonna be fine. We just gotta make sure he’s fine. But Cole has become a liability. If you don’t feel well enough on Day 16, how are you going to feel on Day 17 and 18 or 23? We’re just going to have to keep pulling and pulling him along"&amp;", and at some point, the scales are like… (gestures unbalanced scales) We need to get rid of Cole.")</f>
        <v>Mike (2/2): Cole’s gonna be fine. We just gotta make sure he’s fine. But Cole has become a liability. If you don’t feel well enough on Day 16, how are you going to feel on Day 17 and 18 or 23? We’re just going to have to keep pulling and pulling him along, and at some point, the scales are like… (gestures unbalanced scales) We need to get rid of Cole.</v>
      </c>
    </row>
    <row r="228">
      <c r="A228" s="5"/>
      <c r="B228" s="7" t="str">
        <f>IFERROR(__xludf.DUMMYFUNCTION("""COMPUTED_VALUE"""),"Mike (1/5): Lauren tells me immediately that Devon wants to get out all the former Healers. I am concerned that the Healers can be ganged up on by the original Hustlers and Heroes, but the reality is that we’re still five Healers strong, plus I’m strong w"&amp;"ith Lauren and I’m strong with Ben. So the lines are being drawn in the sand, and I expect a war.")</f>
        <v>Mike (1/5): Lauren tells me immediately that Devon wants to get out all the former Healers. I am concerned that the Healers can be ganged up on by the original Hustlers and Heroes, but the reality is that we’re still five Healers strong, plus I’m strong with Lauren and I’m strong with Ben. So the lines are being drawn in the sand, and I expect a war.</v>
      </c>
    </row>
    <row r="229">
      <c r="A229" s="5"/>
      <c r="B229" s="7" t="str">
        <f>IFERROR(__xludf.DUMMYFUNCTION("""COMPUTED_VALUE"""),"Mike (2/5): The Yawa tribe went in saying we were five strong. The problem is, Ben now is wavering.")</f>
        <v>Mike (2/5): The Yawa tribe went in saying we were five strong. The problem is, Ben now is wavering.</v>
      </c>
    </row>
    <row r="230">
      <c r="A230" s="5"/>
      <c r="B230" s="7" t="str">
        <f>IFERROR(__xludf.DUMMYFUNCTION("""COMPUTED_VALUE"""),"Mike (3/5): Post-merge dynamics are nothing that I thought they would be. I imagined that I’m the only person playing this game, but it ends up that everybody is playing the game. That makes my life so much more difficult. Just because I went in here with"&amp;" a supposed alliance of five doesn’t mean that everybody is sticking to the alliance of five.")</f>
        <v>Mike (3/5): Post-merge dynamics are nothing that I thought they would be. I imagined that I’m the only person playing this game, but it ends up that everybody is playing the game. That makes my life so much more difficult. Just because I went in here with a supposed alliance of five doesn’t mean that everybody is sticking to the alliance of five.</v>
      </c>
    </row>
    <row r="231">
      <c r="A231" s="5"/>
      <c r="B231" s="7" t="str">
        <f>IFERROR(__xludf.DUMMYFUNCTION("""COMPUTED_VALUE"""),"Mike (4/5): The first person that needs to go is Chrissy, because is this game you gotta get out the really smart ones-- they can trick people. So tonight we’re going to be five Healers strong against Chrissy, and I think I can trust Lauren to vote with u"&amp;"s. So now we have six people.")</f>
        <v>Mike (4/5): The first person that needs to go is Chrissy, because is this game you gotta get out the really smart ones-- they can trick people. So tonight we’re going to be five Healers strong against Chrissy, and I think I can trust Lauren to vote with us. So now we have six people.</v>
      </c>
    </row>
    <row r="232">
      <c r="A232" s="5"/>
      <c r="B232" s="7" t="str">
        <f>IFERROR(__xludf.DUMMYFUNCTION("""COMPUTED_VALUE"""),"Mike (5/5): So now the question becomes, is Ben with us or against us?")</f>
        <v>Mike (5/5): So now the question becomes, is Ben with us or against us?</v>
      </c>
    </row>
    <row r="233">
      <c r="A233" s="5"/>
      <c r="B233" s="7" t="str">
        <f>IFERROR(__xludf.DUMMYFUNCTION("""COMPUTED_VALUE"""),"Mike (1/1): For some reason, Ben feels that he needs me to vote out Joe. It doesn’t make sense. I don’t know what’s going on, but if I show my allegiance to Ben, this could be my moment to get off the bottom. At the same time, this could be a perfect oppo"&amp;"rtunity to take out the biggest threat in this game and that’s Ben.")</f>
        <v>Mike (1/1): For some reason, Ben feels that he needs me to vote out Joe. It doesn’t make sense. I don’t know what’s going on, but if I show my allegiance to Ben, this could be my moment to get off the bottom. At the same time, this could be a perfect opportunity to take out the biggest threat in this game and that’s Ben.</v>
      </c>
    </row>
    <row r="234">
      <c r="A234" s="5"/>
      <c r="B234" s="7" t="str">
        <f>IFERROR(__xludf.DUMMYFUNCTION("""COMPUTED_VALUE"""),"Mike (1/4): My Tribal Council experience was, again, me not knowing who’s going home. I voted for the person I was supposed to vote for, Joe, but Desi went home, which I’m not happy about, because the group of seven looks like they’re trying to just stay "&amp;"together and vote off the Healers. So at this point, I need to throw the other Healers under the bus, and by me subtly, or sometimes not even so subtly, throwing names out there, it could mean I’m here for a few more days.")</f>
        <v>Mike (1/4): My Tribal Council experience was, again, me not knowing who’s going home. I voted for the person I was supposed to vote for, Joe, but Desi went home, which I’m not happy about, because the group of seven looks like they’re trying to just stay together and vote off the Healers. So at this point, I need to throw the other Healers under the bus, and by me subtly, or sometimes not even so subtly, throwing names out there, it could mean I’m here for a few more days.</v>
      </c>
    </row>
    <row r="235">
      <c r="A235" s="5"/>
      <c r="B235" s="7" t="str">
        <f>IFERROR(__xludf.DUMMYFUNCTION("""COMPUTED_VALUE"""),"Mike (2/4): I have an idol, but I don’t want to play it, so I’m throwing names out there right now, knowing that Joe and Cole are so hated on this tribe, that they’re going to be one of the two people to go next.")</f>
        <v>Mike (2/4): I have an idol, but I don’t want to play it, so I’m throwing names out there right now, knowing that Joe and Cole are so hated on this tribe, that they’re going to be one of the two people to go next.</v>
      </c>
    </row>
    <row r="236">
      <c r="A236" s="5"/>
      <c r="B236" s="7" t="str">
        <f>IFERROR(__xludf.DUMMYFUNCTION("""COMPUTED_VALUE"""),"Mike (3/4): I’m safe for tonight’s Tribal Council, if I could believe Ben. But how much can I trust Ben? I can’t. Every person that I’ve trusted has betrayed my trust. So I’m not playing their game. I gotta do something to send one of these big threats ho"&amp;"me.")</f>
        <v>Mike (3/4): I’m safe for tonight’s Tribal Council, if I could believe Ben. But how much can I trust Ben? I can’t. Every person that I’ve trusted has betrayed my trust. So I’m not playing their game. I gotta do something to send one of these big threats home.</v>
      </c>
    </row>
    <row r="237">
      <c r="A237" s="5"/>
      <c r="B237" s="7" t="str">
        <f>IFERROR(__xludf.DUMMYFUNCTION("""COMPUTED_VALUE"""),"Mike (4/4): The Hustlers and Heroes’ mentality are just playing for the next Tribal Council, and it’s stupid. So because of that, I’m going to make the world implode by playing my idol. Eeny-meeny-miny-moe, who am I going to give it to? It might be high d"&amp;"rama tonight. It’s go big or go home time.")</f>
        <v>Mike (4/4): The Hustlers and Heroes’ mentality are just playing for the next Tribal Council, and it’s stupid. So because of that, I’m going to make the world implode by playing my idol. Eeny-meeny-miny-moe, who am I going to give it to? It might be high drama tonight. It’s go big or go home time.</v>
      </c>
    </row>
    <row r="238">
      <c r="A238" s="5"/>
      <c r="B238" s="7" t="str">
        <f>IFERROR(__xludf.DUMMYFUNCTION("""COMPUTED_VALUE"""),"Mike (1/4): I had to play my idol for two reasons. One, because I’m not going to be that idiot that goes home with an idol in his pocket. But I also knew that there was a chance that they might write Joe instead of me, and I need him with me. So I had to "&amp;"make sure that they were going to write my name. And now my vote comes along with another vote, so we’re a bloc of two, versus Cole staying here, I’m still just a bloc of one.")</f>
        <v>Mike (1/4): I had to play my idol for two reasons. One, because I’m not going to be that idiot that goes home with an idol in his pocket. But I also knew that there was a chance that they might write Joe instead of me, and I need him with me. So I had to make sure that they were going to write my name. And now my vote comes along with another vote, so we’re a bloc of two, versus Cole staying here, I’m still just a bloc of one.</v>
      </c>
    </row>
    <row r="239">
      <c r="A239" s="5"/>
      <c r="B239" s="7" t="str">
        <f>IFERROR(__xludf.DUMMYFUNCTION("""COMPUTED_VALUE"""),"Mike (2/4): It appears that I might have put a target on my back after this Tribal Council, but the reality is I already had a target on my back. I needed to start playing my game, and my game is I’m going to convince you seven why you need to crack. Ever"&amp;"ybody thinks I’m that crazy doctor, but I’m here to win this game. I’m not here to make it to nine or to eight or to seven. The seven have to break up at some point, and now is going to be the time to act. And so, yes, it might appear that I’m on the bott"&amp;"om right now, but stay tuned. I think it’s about to get really good.")</f>
        <v>Mike (2/4): It appears that I might have put a target on my back after this Tribal Council, but the reality is I already had a target on my back. I needed to start playing my game, and my game is I’m going to convince you seven why you need to crack. Everybody thinks I’m that crazy doctor, but I’m here to win this game. I’m not here to make it to nine or to eight or to seven. The seven have to break up at some point, and now is going to be the time to act. And so, yes, it might appear that I’m on the bottom right now, but stay tuned. I think it’s about to get really good.</v>
      </c>
    </row>
    <row r="240">
      <c r="A240" s="5"/>
      <c r="B240" s="7" t="str">
        <f>IFERROR(__xludf.DUMMYFUNCTION("""COMPUTED_VALUE"""),"Mike (3/4): I am mad. The Reward Challenge was mine to win, and I lost it. It sucks. And now I’m stuck on the beach with Chrissy, Ryan, and JP, who are literally just blinded by the seven. They want to just play this comfortable game, “Let’s get Joe and M"&amp;"ike out.” So, like, it’s a day for Joe and I to stir things up, and bust some more jokes. We’re like Siskel &amp; Ebert.")</f>
        <v>Mike (3/4): I am mad. The Reward Challenge was mine to win, and I lost it. It sucks. And now I’m stuck on the beach with Chrissy, Ryan, and JP, who are literally just blinded by the seven. They want to just play this comfortable game, “Let’s get Joe and Mike out.” So, like, it’s a day for Joe and I to stir things up, and bust some more jokes. We’re like Siskel &amp; Ebert.</v>
      </c>
    </row>
    <row r="241">
      <c r="A241" s="5"/>
      <c r="B241" s="7" t="str">
        <f>IFERROR(__xludf.DUMMYFUNCTION("""COMPUTED_VALUE"""),"Mike (4/4): Oh, my gosh, it’s happening. The seven have split, as I knew they would. All of a sudden, the court jester has become Merlin and I’m gonna make them disappear one by one.")</f>
        <v>Mike (4/4): Oh, my gosh, it’s happening. The seven have split, as I knew they would. All of a sudden, the court jester has become Merlin and I’m gonna make them disappear one by one.</v>
      </c>
    </row>
    <row r="242">
      <c r="A242" s="5"/>
      <c r="B242" s="7" t="str">
        <f>IFERROR(__xludf.DUMMYFUNCTION("""COMPUTED_VALUE"""),"Mike (1/3): When you look at where I was three Tribals ago from where I am today, I went from the bottom to the top, and now I have a nice alliance of five. We have a plan to work together, and I’m sticking to that plan.")</f>
        <v>Mike (1/3): When you look at where I was three Tribals ago from where I am today, I went from the bottom to the top, and now I have a nice alliance of five. We have a plan to work together, and I’m sticking to that plan.</v>
      </c>
    </row>
    <row r="243">
      <c r="A243" s="5"/>
      <c r="B243" s="7" t="str">
        <f>IFERROR(__xludf.DUMMYFUNCTION("""COMPUTED_VALUE"""),"Mike (2/3): I went up to Ryan every day for at least a week and said, “Let’s work together,” and he said, “No.” He said to me right before Tribal Council he wasn’t voting for me, and then he voted for me, and he has the nerve to come up to me the next day"&amp;" and say, “You know Mike, I’ve always wanted to work with you.” Like, well, isn’t it just a buck later and a dollar short?")</f>
        <v>Mike (2/3): I went up to Ryan every day for at least a week and said, “Let’s work together,” and he said, “No.” He said to me right before Tribal Council he wasn’t voting for me, and then he voted for me, and he has the nerve to come up to me the next day and say, “You know Mike, I’ve always wanted to work with you.” Like, well, isn’t it just a buck later and a dollar short?</v>
      </c>
    </row>
    <row r="244">
      <c r="A244" s="5"/>
      <c r="B244" s="7" t="str">
        <f>IFERROR(__xludf.DUMMYFUNCTION("""COMPUTED_VALUE"""),"Mike (3/3): I’m excited for Ben to go home, because Ben is the biggest threat out here at this point. He will do anything to win this game. And Ben has betrayed me multiple times. Fool me once, shame on you. Fool me twice, shame on me. I’m not going to le"&amp;"t Ben fool me again.")</f>
        <v>Mike (3/3): I’m excited for Ben to go home, because Ben is the biggest threat out here at this point. He will do anything to win this game. And Ben has betrayed me multiple times. Fool me once, shame on you. Fool me twice, shame on me. I’m not going to let Ben fool me again.</v>
      </c>
    </row>
    <row r="245">
      <c r="A245" s="5"/>
      <c r="B245" s="7" t="str">
        <f>IFERROR(__xludf.DUMMYFUNCTION("""COMPUTED_VALUE"""),"Mike (1/4): Again I got blindsided. I just believe people when they tell me something, and each and every time I get screwed. I’m gonna get through this, I just have to figure out how.")</f>
        <v>Mike (1/4): Again I got blindsided. I just believe people when they tell me something, and each and every time I get screwed. I’m gonna get through this, I just have to figure out how.</v>
      </c>
    </row>
    <row r="246">
      <c r="A246" s="5"/>
      <c r="B246" s="7" t="str">
        <f>IFERROR(__xludf.DUMMYFUNCTION("""COMPUTED_VALUE"""),"Mike (2/4): I thought I was screwed, but Lauren has all these advantages, so Ben wants to get rid of her. And all of a sudden, I feel like I’m back on top. So never underestimate Dr. Mike.")</f>
        <v>Mike (2/4): I thought I was screwed, but Lauren has all these advantages, so Ben wants to get rid of her. And all of a sudden, I feel like I’m back on top. So never underestimate Dr. Mike.</v>
      </c>
    </row>
    <row r="247">
      <c r="A247" s="5"/>
      <c r="B247" s="7" t="str">
        <f>IFERROR(__xludf.DUMMYFUNCTION("""COMPUTED_VALUE"""),"Mike (3/4): Chrissy won’t commit to taking out Lauren. This is vengeance more than anything else. She’s playing emotionally at this point, and I don’t know what’s going to happen tonight. So it’s Survivor rule number two, “Have a Plan B.”")</f>
        <v>Mike (3/4): Chrissy won’t commit to taking out Lauren. This is vengeance more than anything else. She’s playing emotionally at this point, and I don’t know what’s going to happen tonight. So it’s Survivor rule number two, “Have a Plan B.”</v>
      </c>
    </row>
    <row r="248">
      <c r="A248" s="5"/>
      <c r="B248" s="7" t="str">
        <f>IFERROR(__xludf.DUMMYFUNCTION("""COMPUTED_VALUE"""),"Mike (4/4): Lauren gave me a piece of the idol to say, “Look, I trust you.” And it falls into those, like, stupidest moves ever in Survivor history. And the only question is, “Do the Survivor gods make her pay for it or not?”")</f>
        <v>Mike (4/4): Lauren gave me a piece of the idol to say, “Look, I trust you.” And it falls into those, like, stupidest moves ever in Survivor history. And the only question is, “Do the Survivor gods make her pay for it or not?”</v>
      </c>
    </row>
    <row r="249">
      <c r="A249" s="5"/>
      <c r="B249" s="7" t="str">
        <f>IFERROR(__xludf.DUMMYFUNCTION("""COMPUTED_VALUE"""),"Mike (1/2): I was so pissed losing this challenge. I don’t know why Devon and Chrissy didn’t take me over Ryan. You would think that because I’m in the middle, I would be needed, unless Devon is trying to flip Ryan back to him, it’s very scary to think th"&amp;"at Devon could be the deciding factor of me winning a million dollars.")</f>
        <v>Mike (1/2): I was so pissed losing this challenge. I don’t know why Devon and Chrissy didn’t take me over Ryan. You would think that because I’m in the middle, I would be needed, unless Devon is trying to flip Ryan back to him, it’s very scary to think that Devon could be the deciding factor of me winning a million dollars.</v>
      </c>
    </row>
    <row r="250">
      <c r="A250" s="5"/>
      <c r="B250" s="7" t="str">
        <f>IFERROR(__xludf.DUMMYFUNCTION("""COMPUTED_VALUE"""),"Mike (2/2): Well, I know Ben is going to be looking for the Hidden Immunity Idol, but I’ve searched the beach, I’ve searched the woods, I’ve searched the paths, and I can’t find the idol anywhere. So I’m not worried about Ben searching for the idol. There"&amp;"’s no reason to keep following him around. Ben is not going to find another idol twice in a row. As long as he doesn’t win immunity, which he’s never done, I feel pretty confident Ben’s going home.")</f>
        <v>Mike (2/2): Well, I know Ben is going to be looking for the Hidden Immunity Idol, but I’ve searched the beach, I’ve searched the woods, I’ve searched the paths, and I can’t find the idol anywhere. So I’m not worried about Ben searching for the idol. There’s no reason to keep following him around. Ben is not going to find another idol twice in a row. As long as he doesn’t win immunity, which he’s never done, I feel pretty confident Ben’s going home.</v>
      </c>
    </row>
    <row r="251">
      <c r="A251" s="5"/>
      <c r="B251" s="7" t="str">
        <f>IFERROR(__xludf.DUMMYFUNCTION("""COMPUTED_VALUE"""),"Mike (1/2): Ben is like the bad guy in any horror movie-- you just keep trying to kill him, and he keeps coming back to life. Ben needs to leave this game. He’s very dangerous. You know, I don’t need the million dollars. I’m playing to win Survivor becaus"&amp;"e I am going to be the ultimate Survivor. Ben’s playing because he feels this need to win this money for his family, which makes him ferocious.")</f>
        <v>Mike (1/2): Ben is like the bad guy in any horror movie-- you just keep trying to kill him, and he keeps coming back to life. Ben needs to leave this game. He’s very dangerous. You know, I don’t need the million dollars. I’m playing to win Survivor because I am going to be the ultimate Survivor. Ben’s playing because he feels this need to win this money for his family, which makes him ferocious.</v>
      </c>
    </row>
    <row r="252">
      <c r="A252" s="5"/>
      <c r="B252" s="7" t="str">
        <f>IFERROR(__xludf.DUMMYFUNCTION("""COMPUTED_VALUE"""),"Mike (2/2): If Ben somehow can find another idol, then this game could blow up yet again. So the first thing we did at the reward was went through every scrap of everything looking for a clue, and there was nothing. Tonight’s Tribal Council is about trimm"&amp;"ing the fat, and getting to the final four. My entire game at this point is focused around getting Ben out.")</f>
        <v>Mike (2/2): If Ben somehow can find another idol, then this game could blow up yet again. So the first thing we did at the reward was went through every scrap of everything looking for a clue, and there was nothing. Tonight’s Tribal Council is about trimming the fat, and getting to the final four. My entire game at this point is focused around getting Ben out.</v>
      </c>
    </row>
    <row r="253">
      <c r="A253" s="5"/>
      <c r="B253" s="7"/>
    </row>
    <row r="254">
      <c r="A254" s="5"/>
      <c r="B254" s="7"/>
    </row>
    <row r="255">
      <c r="A255" s="5" t="s">
        <v>5</v>
      </c>
      <c r="B255" s="3" t="str">
        <f>IFERROR(__xludf.DUMMYFUNCTION("FILTER('Data Entry'!$A:$A,LEFT('Data Entry'!$A:$A,LEN(A255))=A255)"),"Ashley (1/3): The qualities of being a Hero are going to help in Survivor, because the whole idea of being a Hero, you’re putting others before yourself, which makes for a really strong tribe. But… game on. The Hero cape falls off and automatically you’re"&amp;" thinking, “Alliances, conversations need to happen.” So it’ll definitely start to get interesting.")</f>
        <v>Ashley (1/3): The qualities of being a Hero are going to help in Survivor, because the whole idea of being a Hero, you’re putting others before yourself, which makes for a really strong tribe. But… game on. The Hero cape falls off and automatically you’re thinking, “Alliances, conversations need to happen.” So it’ll definitely start to get interesting.</v>
      </c>
    </row>
    <row r="256">
      <c r="A256" s="6"/>
      <c r="B256" s="7" t="str">
        <f>IFERROR(__xludf.DUMMYFUNCTION("""COMPUTED_VALUE"""),"Ashley (2/3): Alan is starting to lose his mind. He made JP strip to check his pants for an idol, so my mind is literally blown right now. His paranoia is so bad, like, “Where is this coming from all of a sudden?” Because I trusted him and I thought he tr"&amp;"usted me, but… (snaps fingers) it’s like, just like that, trust is out the window. So moving forward with him seems like it could be just a liability down the road.")</f>
        <v>Ashley (2/3): Alan is starting to lose his mind. He made JP strip to check his pants for an idol, so my mind is literally blown right now. His paranoia is so bad, like, “Where is this coming from all of a sudden?” Because I trusted him and I thought he trusted me, but… (snaps fingers) it’s like, just like that, trust is out the window. So moving forward with him seems like it could be just a liability down the road.</v>
      </c>
    </row>
    <row r="257">
      <c r="A257" s="5"/>
      <c r="B257" s="7" t="str">
        <f>IFERROR(__xludf.DUMMYFUNCTION("""COMPUTED_VALUE"""),"Ashley (3/3): Before last night, this vote was easy. Alan created, basically, a spectacle out of nothing. In less than 12 hours, everything went from 100% we’re safe, solid four, to there really is no trust.")</f>
        <v>Ashley (3/3): Before last night, this vote was easy. Alan created, basically, a spectacle out of nothing. In less than 12 hours, everything went from 100% we’re safe, solid four, to there really is no trust.</v>
      </c>
    </row>
    <row r="258">
      <c r="A258" s="5"/>
      <c r="B258" s="7" t="str">
        <f>IFERROR(__xludf.DUMMYFUNCTION("""COMPUTED_VALUE"""),"Ashley (1/1): The whole spectacle that Alan created tonight at Tribal Council just kind of showed everyone, like, how off the hinges he really is. I’m not gonna sit back and let him tell my whole tribe that I’m in a power duo with JP and we’re hiding idol"&amp;"s. I think he went from a really safe place with the core four to now… putting a huge target on his back.")</f>
        <v>Ashley (1/1): The whole spectacle that Alan created tonight at Tribal Council just kind of showed everyone, like, how off the hinges he really is. I’m not gonna sit back and let him tell my whole tribe that I’m in a power duo with JP and we’re hiding idols. I think he went from a really safe place with the core four to now… putting a huge target on his back.</v>
      </c>
    </row>
    <row r="259">
      <c r="A259" s="5"/>
      <c r="B259" s="7" t="str">
        <f>IFERROR(__xludf.DUMMYFUNCTION("""COMPUTED_VALUE"""),"Ashley (1/1): JP is becoming, like, dreamier and dreamier as the days go on. Every time he walks out of the ocean with a different animal on his spear, something happens inside me… (laughs) He’s becoming that provider, and he’s, you know, making himself m"&amp;"ore useful lately, and less and less like Alan as the days go by. But JP and I, we can’t talk to each other, because on Day 2, Alan decided to go absolutely nuts, calling out JP would be some kind of power couple. So now if Alan sees anything between me a"&amp;"nd JP, he’s going to point it out and he’s going to blow it up. So I’m ready for him to go, ‘cause I don’t know when he’s going to go off again. I don’t know if that was part of some master plan that he had, but either way, I definitely don’t like it, and"&amp;" I could definitely do without him here anymore.")</f>
        <v>Ashley (1/1): JP is becoming, like, dreamier and dreamier as the days go on. Every time he walks out of the ocean with a different animal on his spear, something happens inside me… (laughs) He’s becoming that provider, and he’s, you know, making himself more useful lately, and less and less like Alan as the days go by. But JP and I, we can’t talk to each other, because on Day 2, Alan decided to go absolutely nuts, calling out JP would be some kind of power couple. So now if Alan sees anything between me and JP, he’s going to point it out and he’s going to blow it up. So I’m ready for him to go, ‘cause I don’t know when he’s going to go off again. I don’t know if that was part of some master plan that he had, but either way, I definitely don’t like it, and I could definitely do without him here anymore.</v>
      </c>
    </row>
    <row r="260">
      <c r="A260" s="5"/>
      <c r="B260" s="7" t="str">
        <f>IFERROR(__xludf.DUMMYFUNCTION("""COMPUTED_VALUE"""),"Ashley (1/4): If there was one person out of all three tribes that I did not want on my new tribe, that would have been Alan. He’s proven to be this wild card. You know, he’ll call you out, he’ll throw your name under the bus and he’s already done it to m"&amp;"e. And so, I was really nervous.")</f>
        <v>Ashley (1/4): If there was one person out of all three tribes that I did not want on my new tribe, that would have been Alan. He’s proven to be this wild card. You know, he’ll call you out, he’ll throw your name under the bus and he’s already done it to me. And so, I was really nervous.</v>
      </c>
    </row>
    <row r="261">
      <c r="A261" s="5"/>
      <c r="B261" s="7" t="str">
        <f>IFERROR(__xludf.DUMMYFUNCTION("""COMPUTED_VALUE"""),"Ashley (2/4): Luckily, I think that Alan’s nervous as I am. So even though I don’t trust him, I do trust that he doesn’t want to go home.")</f>
        <v>Ashley (2/4): Luckily, I think that Alan’s nervous as I am. So even though I don’t trust him, I do trust that he doesn’t want to go home.</v>
      </c>
    </row>
    <row r="262">
      <c r="A262" s="5"/>
      <c r="B262" s="7" t="str">
        <f>IFERROR(__xludf.DUMMYFUNCTION("""COMPUTED_VALUE"""),"Ashley (3/4): Joe wants to talk about who we’re getting rid of, and, of course, it’s… it’s my name that comes out.")</f>
        <v>Ashley (3/4): Joe wants to talk about who we’re getting rid of, and, of course, it’s… it’s my name that comes out.</v>
      </c>
    </row>
    <row r="263">
      <c r="A263" s="5"/>
      <c r="B263" s="7" t="str">
        <f>IFERROR(__xludf.DUMMYFUNCTION("""COMPUTED_VALUE"""),"Ashley (4/4): This is total bullcrap. I don’t think I’m the weakest link by any means. I don’t know what Joe’s plan is, ‘cause he has to know that the more he pisses people off, the more people are gonna want to get rid of him.")</f>
        <v>Ashley (4/4): This is total bullcrap. I don’t think I’m the weakest link by any means. I don’t know what Joe’s plan is, ‘cause he has to know that the more he pisses people off, the more people are gonna want to get rid of him.</v>
      </c>
    </row>
    <row r="264">
      <c r="A264" s="5"/>
      <c r="B264" s="7" t="str">
        <f>IFERROR(__xludf.DUMMYFUNCTION("""COMPUTED_VALUE"""),"Ashley (1/3): At Tribal Council, when Joe decided to play the idol for himself, my entire jaw just dropped. Like, I-- everything just-- in my whole world just stopped. I wouldn’t say that I was like 100% team Alan, but he was the one Hero on my tribe. Joe"&amp;" made himself a target on purpose, and so he tricked us all. Joe is a scary one. He’s getting crazier and crazier, but right now it’s 2 vs. 2. So, who knows what’s going to happen.")</f>
        <v>Ashley (1/3): At Tribal Council, when Joe decided to play the idol for himself, my entire jaw just dropped. Like, I-- everything just-- in my whole world just stopped. I wouldn’t say that I was like 100% team Alan, but he was the one Hero on my tribe. Joe made himself a target on purpose, and so he tricked us all. Joe is a scary one. He’s getting crazier and crazier, but right now it’s 2 vs. 2. So, who knows what’s going to happen.</v>
      </c>
    </row>
    <row r="265">
      <c r="A265" s="5"/>
      <c r="B265" s="7" t="str">
        <f>IFERROR(__xludf.DUMMYFUNCTION("""COMPUTED_VALUE"""),"Ashley (2/3): After a night like last night, I’m feeling incredibly nervous. The only good thing is that I have Devon. We are in this together.")</f>
        <v>Ashley (2/3): After a night like last night, I’m feeling incredibly nervous. The only good thing is that I have Devon. We are in this together.</v>
      </c>
    </row>
    <row r="266">
      <c r="A266" s="5"/>
      <c r="B266" s="7" t="str">
        <f>IFERROR(__xludf.DUMMYFUNCTION("""COMPUTED_VALUE"""),"Ashley (3/3): Right now, Joe thinks that he’s finally in control, but me and Devon are still in this. It’s still 50-50. There’s just no middle man. Devon and I are really gonna work on Desi, because faced with a tie vote, in order to keep herself safe, I "&amp;"think she’d flip on Joe, because if not, the next vote is going to rocks.")</f>
        <v>Ashley (3/3): Right now, Joe thinks that he’s finally in control, but me and Devon are still in this. It’s still 50-50. There’s just no middle man. Devon and I are really gonna work on Desi, because faced with a tie vote, in order to keep herself safe, I think she’d flip on Joe, because if not, the next vote is going to rocks.</v>
      </c>
    </row>
    <row r="267">
      <c r="A267" s="5"/>
      <c r="B267" s="7" t="str">
        <f>IFERROR(__xludf.DUMMYFUNCTION("""COMPUTED_VALUE"""),"Ashley (1/1): I there is an Immunity Challenge here shortly with this tribe, I am a little bit nervous. Um… there’s only four of us, two yellows, Joe and Desi, and then me and Devon, who are pretty much… (crosses fingers) like this. You know, we’re kind o"&amp;"f an unbreakable alliance. In the case of a Tribal Council, it’s looking like it would be 2 versus 2. So the plan would be to just try to get Desi to-- to flip on Joe.")</f>
        <v>Ashley (1/1): I there is an Immunity Challenge here shortly with this tribe, I am a little bit nervous. Um… there’s only four of us, two yellows, Joe and Desi, and then me and Devon, who are pretty much… (crosses fingers) like this. You know, we’re kind of an unbreakable alliance. In the case of a Tribal Council, it’s looking like it would be 2 versus 2. So the plan would be to just try to get Desi to-- to flip on Joe.</v>
      </c>
    </row>
    <row r="268">
      <c r="A268" s="5"/>
      <c r="B268" s="7" t="str">
        <f>IFERROR(__xludf.DUMMYFUNCTION("""COMPUTED_VALUE"""),"Ashley (1/1): Things have to get better. Right now we’re the broken tribe. It’s two versus two, Devon and I against Joe and Desi. But on top of all that, physically, we have nothing left. Our stomachs are empty, and you can feel that. We are out of all fo"&amp;"od. We have no rice left, we have no chicken left, no fruits, no vegetables. We have nothing left… except a little teeny bit of sugar. Survivor is no joke. I mean, we’re not joking when we say if we don’t get food today we might die.")</f>
        <v>Ashley (1/1): Things have to get better. Right now we’re the broken tribe. It’s two versus two, Devon and I against Joe and Desi. But on top of all that, physically, we have nothing left. Our stomachs are empty, and you can feel that. We are out of all food. We have no rice left, we have no chicken left, no fruits, no vegetables. We have nothing left… except a little teeny bit of sugar. Survivor is no joke. I mean, we’re not joking when we say if we don’t get food today we might die.</v>
      </c>
    </row>
    <row r="269">
      <c r="A269" s="5"/>
      <c r="B269" s="7" t="str">
        <f>IFERROR(__xludf.DUMMYFUNCTION("""COMPUTED_VALUE"""),"Ashley (1/4): I’m so fed up with Joe’s mouth. I mean, yeah, it’s all a game, but, yeah, you’re dealing with real individuals and real people with feelings. I mean, he’s such a bully, like a bully on a playground, just trying to do whatever you can and say"&amp;" whatever you can to get under Chrissy’s skin or get under my skin.")</f>
        <v>Ashley (1/4): I’m so fed up with Joe’s mouth. I mean, yeah, it’s all a game, but, yeah, you’re dealing with real individuals and real people with feelings. I mean, he’s such a bully, like a bully on a playground, just trying to do whatever you can and say whatever you can to get under Chrissy’s skin or get under my skin.</v>
      </c>
    </row>
    <row r="270">
      <c r="A270" s="5"/>
      <c r="B270" s="7" t="str">
        <f>IFERROR(__xludf.DUMMYFUNCTION("""COMPUTED_VALUE"""),"Ashley (2/4): I don’t know what Joe’s plan is because he has to know that the more he pisses people off the more people are going to want to get rid of him. I know that’s what I’m going to be pitching at the next roundtable meeting, is that Joe needs to g"&amp;"o before Cole, because he’s just an unpleasant person to be here with, and that’s what’s going to get him sent home.")</f>
        <v>Ashley (2/4): I don’t know what Joe’s plan is because he has to know that the more he pisses people off the more people are going to want to get rid of him. I know that’s what I’m going to be pitching at the next roundtable meeting, is that Joe needs to go before Cole, because he’s just an unpleasant person to be here with, and that’s what’s going to get him sent home.</v>
      </c>
    </row>
    <row r="271">
      <c r="A271" s="5"/>
      <c r="B271" s="7" t="str">
        <f>IFERROR(__xludf.DUMMYFUNCTION("""COMPUTED_VALUE"""),"Ashley (3/4): I’m pissed. Joe, he’s like a rat. You lose track of him for one second, and he’s off trying to find another idol. He’s off looking for advantages. He’s very dangerous in many ways, and I think we’re all just sick of him, and he needs to go.")</f>
        <v>Ashley (3/4): I’m pissed. Joe, he’s like a rat. You lose track of him for one second, and he’s off trying to find another idol. He’s off looking for advantages. He’s very dangerous in many ways, and I think we’re all just sick of him, and he needs to go.</v>
      </c>
    </row>
    <row r="272">
      <c r="A272" s="5"/>
      <c r="B272" s="7" t="str">
        <f>IFERROR(__xludf.DUMMYFUNCTION("""COMPUTED_VALUE"""),"Ashley (4/4): Ben told me to vote Cole because he’s a huge physical threat. I’m getting super annoyed. I don’t need to be told what to do right now. I’m going to do everything I can to convince people to vote Joe because I can’t be the only one weighing t"&amp;"hese options in my head right now.")</f>
        <v>Ashley (4/4): Ben told me to vote Cole because he’s a huge physical threat. I’m getting super annoyed. I don’t need to be told what to do right now. I’m going to do everything I can to convince people to vote Joe because I can’t be the only one weighing these options in my head right now.</v>
      </c>
    </row>
    <row r="273">
      <c r="A273" s="5"/>
      <c r="B273" s="7" t="str">
        <f>IFERROR(__xludf.DUMMYFUNCTION("""COMPUTED_VALUE"""),"Ashley (1/2): Lauren’s plan to break from the seven early is an awesome idea. And if I want to be in on this stuff and really be the one making decisions and not just being told what to do, then I need to step up the aggression. I need to step up my gamep"&amp;"lay.")</f>
        <v>Ashley (1/2): Lauren’s plan to break from the seven early is an awesome idea. And if I want to be in on this stuff and really be the one making decisions and not just being told what to do, then I need to step up the aggression. I need to step up my gameplay.</v>
      </c>
    </row>
    <row r="274">
      <c r="A274" s="5"/>
      <c r="B274" s="7" t="str">
        <f>IFERROR(__xludf.DUMMYFUNCTION("""COMPUTED_VALUE"""),"Ashley (2/2): JP, Chrissy and Ryan didn’t win, and that just works perfectly for our plan. I’m like a giddy little kid about this vote tonight. Now it’s just time to pull the trigger and make it happen.")</f>
        <v>Ashley (2/2): JP, Chrissy and Ryan didn’t win, and that just works perfectly for our plan. I’m like a giddy little kid about this vote tonight. Now it’s just time to pull the trigger and make it happen.</v>
      </c>
    </row>
    <row r="275">
      <c r="A275" s="5"/>
      <c r="B275" s="7" t="str">
        <f>IFERROR(__xludf.DUMMYFUNCTION("""COMPUTED_VALUE"""),"Ashley (1/3): Ben is still putting on his Academy Award performance as a very disappointed King Arthur, and he sells it like I’ve never seen a story sold. It’s awesome. But he’s playing a really good game, and that’s pretty scary.")</f>
        <v>Ashley (1/3): Ben is still putting on his Academy Award performance as a very disappointed King Arthur, and he sells it like I’ve never seen a story sold. It’s awesome. But he’s playing a really good game, and that’s pretty scary.</v>
      </c>
    </row>
    <row r="276">
      <c r="A276" s="5"/>
      <c r="B276" s="7" t="str">
        <f>IFERROR(__xludf.DUMMYFUNCTION("""COMPUTED_VALUE"""),"Ashley (2/3): I’m feeling like this game just upped, like, to a whole another level for me. Coming into the merge, I definitely took a backseat in my own game, but my gameplay has really evolved, and I feel like I’m finally playing Survivor. Making that b"&amp;"ig move set the pace for some more big moves down the road. I honestly feel like this is my game to lose.")</f>
        <v>Ashley (2/3): I’m feeling like this game just upped, like, to a whole another level for me. Coming into the merge, I definitely took a backseat in my own game, but my gameplay has really evolved, and I feel like I’m finally playing Survivor. Making that big move set the pace for some more big moves down the road. I honestly feel like this is my game to lose.</v>
      </c>
    </row>
    <row r="277">
      <c r="A277" s="5"/>
      <c r="B277" s="7" t="str">
        <f>IFERROR(__xludf.DUMMYFUNCTION("""COMPUTED_VALUE"""),"Ashley (3/3): Right now it’s Ben, myself, Lauren, and Devon. And Joe is the one we’re voting out, but it seems like Ben would be a huge threat at the end, and I realize that this game you have to be aggressive, and I’m starting to do that. Taking out the "&amp;"stronger players is a big move. Ben could go home tonight. This could be our chance to make that happen.")</f>
        <v>Ashley (3/3): Right now it’s Ben, myself, Lauren, and Devon. And Joe is the one we’re voting out, but it seems like Ben would be a huge threat at the end, and I realize that this game you have to be aggressive, and I’m starting to do that. Taking out the stronger players is a big move. Ben could go home tonight. This could be our chance to make that happen.</v>
      </c>
    </row>
    <row r="278">
      <c r="A278" s="5"/>
      <c r="B278" s="7" t="str">
        <f>IFERROR(__xludf.DUMMYFUNCTION("""COMPUTED_VALUE"""),"Ashley (1/2): Of course Chrissy is going to say anything she can to get another number on her side, but it is interesting, because she might be right. Both alliances know that Ben’s a huge threat at the end, so do I just go ahead and initiate that right n"&amp;"ow to be able to say I made a big move? That’s the question.")</f>
        <v>Ashley (1/2): Of course Chrissy is going to say anything she can to get another number on her side, but it is interesting, because she might be right. Both alliances know that Ben’s a huge threat at the end, so do I just go ahead and initiate that right now to be able to say I made a big move? That’s the question.</v>
      </c>
    </row>
    <row r="279">
      <c r="A279" s="5"/>
      <c r="B279" s="7" t="str">
        <f>IFERROR(__xludf.DUMMYFUNCTION("""COMPUTED_VALUE"""),"Ashley (2/2): Having the Immunity Necklace at Tribal is gonna feel amazing tonight. I see myself in a great position. I have an alliance that I can trust, and we have the numbers, but I realized I may not have that many big moves on my résumé, and for me "&amp;"to win this game, I got to get rid of the stronger players.")</f>
        <v>Ashley (2/2): Having the Immunity Necklace at Tribal is gonna feel amazing tonight. I see myself in a great position. I have an alliance that I can trust, and we have the numbers, but I realized I may not have that many big moves on my résumé, and for me to win this game, I got to get rid of the stronger players.</v>
      </c>
    </row>
    <row r="280">
      <c r="A280" s="5"/>
      <c r="B280" s="7" t="str">
        <f>IFERROR(__xludf.DUMMYFUNCTION("""COMPUTED_VALUE"""),"Ashley (1/2): At this point, Ben is saying that Devon and I don’t really have an upper hand anymore, and I think that’s true to a-- to a very large extent, but coming from Ben, I have to think about it like he’s probably just saying that too just to save "&amp;"himself.")</f>
        <v>Ashley (1/2): At this point, Ben is saying that Devon and I don’t really have an upper hand anymore, and I think that’s true to a-- to a very large extent, but coming from Ben, I have to think about it like he’s probably just saying that too just to save himself.</v>
      </c>
    </row>
    <row r="281">
      <c r="A281" s="5"/>
      <c r="B281" s="7" t="str">
        <f>IFERROR(__xludf.DUMMYFUNCTION("""COMPUTED_VALUE"""),"Ashley (2/2): Tonight it would be nice if we could just get in, everyone vote for Ben and get out, because last Tribal it was pretty shocking to see him whip out that idol. I don’t think Ben has an idol, but he’s the most likely person to find one.")</f>
        <v>Ashley (2/2): Tonight it would be nice if we could just get in, everyone vote for Ben and get out, because last Tribal it was pretty shocking to see him whip out that idol. I don’t think Ben has an idol, but he’s the most likely person to find one.</v>
      </c>
    </row>
    <row r="282">
      <c r="A282" s="5"/>
      <c r="B282" s="7"/>
    </row>
    <row r="283">
      <c r="A283" s="5"/>
      <c r="B283" s="7"/>
    </row>
    <row r="284">
      <c r="A284" s="5" t="s">
        <v>6</v>
      </c>
      <c r="B284" s="3" t="str">
        <f>IFERROR(__xludf.DUMMYFUNCTION("FILTER('Data Entry'!$A:$A,LEFT('Data Entry'!$A:$A,LEN(A284))=A284)"),"Lauren (1/1): I’m disappointed that we didn’t win the challenge, but at the same time, we’re like, let’s not give up. Being Hustlers, we’re very hard workers, so we kind of kick it in gear. This is what we need to do the rest of this game, because really,"&amp;" if we play as a team, we’ll be fine. And if not, we’re going to be screwed.")</f>
        <v>Lauren (1/1): I’m disappointed that we didn’t win the challenge, but at the same time, we’re like, let’s not give up. Being Hustlers, we’re very hard workers, so we kind of kick it in gear. This is what we need to do the rest of this game, because really, if we play as a team, we’ll be fine. And if not, we’re going to be screwed.</v>
      </c>
    </row>
    <row r="285">
      <c r="A285" s="6"/>
      <c r="B285" s="7" t="str">
        <f>IFERROR(__xludf.DUMMYFUNCTION("""COMPUTED_VALUE"""),"Lauren (1/2): Patrick’s kinda getting on my nerves. He wants to be the highlight or he wants to be in the spotlight. He’s just all around the place. You know, it’s like, “Sit still.” And, um, he’s just too loud for me. You know, I mean, he’s volume is at "&amp;"a 10, and he needs to be about a volume 2. He is a big kid. He’s a 25-year-old boy. You can look him dead in the face and say, “Patrick, do not touch that,” and he will look at you and touch it. You know, and it’s like, “Really?!” And I can’t just come ou"&amp;"t and say, “Shut the hell up.” Just because I am older, I think that they would want to stick together. It’s-it’s very tough for me. I mean, I’m not a social butterfly. To be a commercial fisherman, you work alone, you know? And I don’t want to be exclude"&amp;"d, so I’m trying to build a relationship with Ali, trying to get on the same page with her.")</f>
        <v>Lauren (1/2): Patrick’s kinda getting on my nerves. He wants to be the highlight or he wants to be in the spotlight. He’s just all around the place. You know, it’s like, “Sit still.” And, um, he’s just too loud for me. You know, I mean, he’s volume is at a 10, and he needs to be about a volume 2. He is a big kid. He’s a 25-year-old boy. You can look him dead in the face and say, “Patrick, do not touch that,” and he will look at you and touch it. You know, and it’s like, “Really?!” And I can’t just come out and say, “Shut the hell up.” Just because I am older, I think that they would want to stick together. It’s-it’s very tough for me. I mean, I’m not a social butterfly. To be a commercial fisherman, you work alone, you know? And I don’t want to be excluded, so I’m trying to build a relationship with Ali, trying to get on the same page with her.</v>
      </c>
    </row>
    <row r="286">
      <c r="A286" s="5"/>
      <c r="B286" s="7" t="str">
        <f>IFERROR(__xludf.DUMMYFUNCTION("""COMPUTED_VALUE"""),"Lauren (2/2): Patrick is unpredictable. I don’t trust him, and he doesn’t follow directions. So he could hurt us. You know, even though he’s strong, strong isn’t always what you need. You know, Simone’s not that great at challenges, but, you know, Simone "&amp;"at least listens.")</f>
        <v>Lauren (2/2): Patrick is unpredictable. I don’t trust him, and he doesn’t follow directions. So he could hurt us. You know, even though he’s strong, strong isn’t always what you need. You know, Simone’s not that great at challenges, but, you know, Simone at least listens.</v>
      </c>
    </row>
    <row r="287">
      <c r="A287" s="5"/>
      <c r="B287" s="7" t="str">
        <f>IFERROR(__xludf.DUMMYFUNCTION("""COMPUTED_VALUE"""),"Lauren (1/6): Even though I didn’t get any votes at Tribal Council, I still feel like I’m on the outs, because I’m having a hard time trying to make sure that I’m included. Being a single mother, I am the only one on my tribe that, you know, has a kid. An"&amp;"d my tribe members, they’re like high school buddies and, uh, I’m like the damn teacher.")</f>
        <v>Lauren (1/6): Even though I didn’t get any votes at Tribal Council, I still feel like I’m on the outs, because I’m having a hard time trying to make sure that I’m included. Being a single mother, I am the only one on my tribe that, you know, has a kid. And my tribe members, they’re like high school buddies and, uh, I’m like the damn teacher.</v>
      </c>
    </row>
    <row r="288">
      <c r="A288" s="5"/>
      <c r="B288" s="7" t="str">
        <f>IFERROR(__xludf.DUMMYFUNCTION("""COMPUTED_VALUE"""),"Lauren (2/6): Patrick at Tribal, he said, “I trust almost everyone here.” Well, I don’t know if that was really directed towards Simone or was that directed towards all of us? But now it’s given me the opportunity to put the target on Patrick.")</f>
        <v>Lauren (2/6): Patrick at Tribal, he said, “I trust almost everyone here.” Well, I don’t know if that was really directed towards Simone or was that directed towards all of us? But now it’s given me the opportunity to put the target on Patrick.</v>
      </c>
    </row>
    <row r="289">
      <c r="A289" s="5"/>
      <c r="B289" s="7" t="str">
        <f>IFERROR(__xludf.DUMMYFUNCTION("""COMPUTED_VALUE"""),"Lauren (3/6): We just lost the challenge, but Patrick didn’t want to stop. It was like a one-man show. I’ve been playing center field for 25 years. I can hit a catcher in the forehead. And I think everybody’s pretty much over Patrick in the way that he co"&amp;"sts us today, and I want to make sure that Patrick is going home.")</f>
        <v>Lauren (3/6): We just lost the challenge, but Patrick didn’t want to stop. It was like a one-man show. I’ve been playing center field for 25 years. I can hit a catcher in the forehead. And I think everybody’s pretty much over Patrick in the way that he costs us today, and I want to make sure that Patrick is going home.</v>
      </c>
    </row>
    <row r="290">
      <c r="A290" s="5"/>
      <c r="B290" s="7" t="str">
        <f>IFERROR(__xludf.DUMMYFUNCTION("""COMPUTED_VALUE"""),"Lauren (4/6): To lose today, just in general, I’m bummed out about it, but Patrick wouldn’t quit. And, um, it really did cost us. I would much rather lose as a team than one person lose for everybody.")</f>
        <v>Lauren (4/6): To lose today, just in general, I’m bummed out about it, but Patrick wouldn’t quit. And, um, it really did cost us. I would much rather lose as a team than one person lose for everybody.</v>
      </c>
    </row>
    <row r="291">
      <c r="A291" s="5"/>
      <c r="B291" s="7" t="str">
        <f>IFERROR(__xludf.DUMMYFUNCTION("""COMPUTED_VALUE"""),"Lauren (5/6): Redheads don’t do very well at lying. All he could do is grin, so I know for a fact that Patrick will write my name down. You know, to be a good fisherman, do I sit here in the same spot every day and wait for the same fish to come by? No. I"&amp;" try numerous different things and I never threw my hands out without trying my hardest.")</f>
        <v>Lauren (5/6): Redheads don’t do very well at lying. All he could do is grin, so I know for a fact that Patrick will write my name down. You know, to be a good fisherman, do I sit here in the same spot every day and wait for the same fish to come by? No. I try numerous different things and I never threw my hands out without trying my hardest.</v>
      </c>
    </row>
    <row r="292">
      <c r="A292" s="5"/>
      <c r="B292" s="7" t="str">
        <f>IFERROR(__xludf.DUMMYFUNCTION("""COMPUTED_VALUE"""),"Lauren (6/6): I could be a hot head, but at the same time, I know when to turn it on and I know when to turn it off. I feel like I’ve done everything I can do, but, obviously, I’m a hustler for a reason. So if it is me going home tonight, I will promise y"&amp;"ou, I’m not going to go home without a fight.")</f>
        <v>Lauren (6/6): I could be a hot head, but at the same time, I know when to turn it on and I know when to turn it off. I feel like I’ve done everything I can do, but, obviously, I’m a hustler for a reason. So if it is me going home tonight, I will promise you, I’m not going to go home without a fight.</v>
      </c>
    </row>
    <row r="293">
      <c r="A293" s="5"/>
      <c r="B293" s="7" t="str">
        <f>IFERROR(__xludf.DUMMYFUNCTION("""COMPUTED_VALUE"""),"Lauren (1/2): Supposedly, Jessica got an advantage in the bottom of her chip bag, which is odd that Cole told us that. It could be that Cole was just telling myself and Ben to make us believe in him, and if he is, that’s great, but I’d rather just put my "&amp;"fate in my own hands. So I will be using your little secret to my advantage.")</f>
        <v>Lauren (1/2): Supposedly, Jessica got an advantage in the bottom of her chip bag, which is odd that Cole told us that. It could be that Cole was just telling myself and Ben to make us believe in him, and if he is, that’s great, but I’d rather just put my fate in my own hands. So I will be using your little secret to my advantage.</v>
      </c>
    </row>
    <row r="294">
      <c r="A294" s="5"/>
      <c r="B294" s="7" t="str">
        <f>IFERROR(__xludf.DUMMYFUNCTION("""COMPUTED_VALUE"""),"Lauren (2/2): Ben and I are a little outnumbered here. The only way to really gain a little bit of control would be to get Dr. Mike to join us. So if Dr. Mike doesn’t know that Jessica got the advantage, I’m gonna use that against those two.")</f>
        <v>Lauren (2/2): Ben and I are a little outnumbered here. The only way to really gain a little bit of control would be to get Dr. Mike to join us. So if Dr. Mike doesn’t know that Jessica got the advantage, I’m gonna use that against those two.</v>
      </c>
    </row>
    <row r="295">
      <c r="A295" s="5"/>
      <c r="B295" s="7" t="str">
        <f>IFERROR(__xludf.DUMMYFUNCTION("""COMPUTED_VALUE"""),"Lauren (1/1): Cole’s eating habits are really bad. He’s very inconsiderate. He’s like a pig. He licks everything. He’s licking the spoon. Then he scratches between his legs. I mean, it’s just so gross. And Ben notices it. I mean, Ben’s rolling his eyes. H"&amp;"e’s getting a little ticked about it. So I’m hoping Cole keeps digging his hole deeper and deeper and deeper, and maybe he’ll eat enough that he’ll stick his lips together.")</f>
        <v>Lauren (1/1): Cole’s eating habits are really bad. He’s very inconsiderate. He’s like a pig. He licks everything. He’s licking the spoon. Then he scratches between his legs. I mean, it’s just so gross. And Ben notices it. I mean, Ben’s rolling his eyes. He’s getting a little ticked about it. So I’m hoping Cole keeps digging his hole deeper and deeper and deeper, and maybe he’ll eat enough that he’ll stick his lips together.</v>
      </c>
    </row>
    <row r="296">
      <c r="A296" s="5"/>
      <c r="B296" s="7" t="str">
        <f>IFERROR(__xludf.DUMMYFUNCTION("""COMPUTED_VALUE"""),"Lauren (1/1): I think Mike is starting to see, like, what Cole’s true colors are, which is great for me, because Ben and I are at the bottom of this group. So we need Dr. Mike. You know, the more Cole screws up, the more he acts like an idiot, the better "&amp;"off I am. Cole’s digging his own grave.")</f>
        <v>Lauren (1/1): I think Mike is starting to see, like, what Cole’s true colors are, which is great for me, because Ben and I are at the bottom of this group. So we need Dr. Mike. You know, the more Cole screws up, the more he acts like an idiot, the better off I am. Cole’s digging his own grave.</v>
      </c>
    </row>
    <row r="297">
      <c r="A297" s="5"/>
      <c r="B297" s="7" t="str">
        <f>IFERROR(__xludf.DUMMYFUNCTION("""COMPUTED_VALUE"""),"Lauren (1/2): The Heroes and the Hustlers want the Healers gone, and I don’t want no part of that. I’m sticking with the Healers. You know, I really like Dr. Mike, and I made a pact with the last Yawa tribe, and, uh, it does make sense for the five of us "&amp;"to stay strong.")</f>
        <v>Lauren (1/2): The Heroes and the Hustlers want the Healers gone, and I don’t want no part of that. I’m sticking with the Healers. You know, I really like Dr. Mike, and I made a pact with the last Yawa tribe, and, uh, it does make sense for the five of us to stay strong.</v>
      </c>
    </row>
    <row r="298">
      <c r="A298" s="5"/>
      <c r="B298" s="7" t="str">
        <f>IFERROR(__xludf.DUMMYFUNCTION("""COMPUTED_VALUE"""),"Lauren (2/2): Ben and I, we’ve been together since Yawa, and he was the only one from Heroes, I was the only one from Hustlers, but now we are really in the middle. This is a whole new game. It’s just so much to try to figure it out in your head and make "&amp;"a great decision. It’s very hard.")</f>
        <v>Lauren (2/2): Ben and I, we’ve been together since Yawa, and he was the only one from Heroes, I was the only one from Hustlers, but now we are really in the middle. This is a whole new game. It’s just so much to try to figure it out in your head and make a great decision. It’s very hard.</v>
      </c>
    </row>
    <row r="299">
      <c r="A299" s="5"/>
      <c r="B299" s="7" t="str">
        <f>IFERROR(__xludf.DUMMYFUNCTION("""COMPUTED_VALUE"""),"Lauren (1/3): This morning, I reached into where the nails were and picked up a little piece of paper rolled up really tight. It’s a hidden clue or something, you know? I guess it’s been there since we merged, and then I was trying to make sure nobody was"&amp;" paying me any attention. My heart started beating probably 150 beats per second.")</f>
        <v>Lauren (1/3): This morning, I reached into where the nails were and picked up a little piece of paper rolled up really tight. It’s a hidden clue or something, you know? I guess it’s been there since we merged, and then I was trying to make sure nobody was paying me any attention. My heart started beating probably 150 beats per second.</v>
      </c>
    </row>
    <row r="300">
      <c r="A300" s="5"/>
      <c r="B300" s="7" t="str">
        <f>IFERROR(__xludf.DUMMYFUNCTION("""COMPUTED_VALUE"""),"Lauren (2/3): (reading advantage) “Here’s how it works: when it is your turn to vote, do not write down a name. Instead secretly place this note inside the voting urn and take the blank voting parchment back with you.” The hard part is gonna be getting th"&amp;"is advantage in the urn in front of ten other people, and hopefully nobody will even know there was someone who didn’t vote. But I need to make sure no one sees me do it, because, you know, that could blow up my whole game.")</f>
        <v>Lauren (2/3): (reading advantage) “Here’s how it works: when it is your turn to vote, do not write down a name. Instead secretly place this note inside the voting urn and take the blank voting parchment back with you.” The hard part is gonna be getting this advantage in the urn in front of ten other people, and hopefully nobody will even know there was someone who didn’t vote. But I need to make sure no one sees me do it, because, you know, that could blow up my whole game.</v>
      </c>
    </row>
    <row r="301">
      <c r="A301" s="5"/>
      <c r="B301" s="7" t="str">
        <f>IFERROR(__xludf.DUMMYFUNCTION("""COMPUTED_VALUE"""),"Lauren (3/3): I decided to tell Ben about the secret advantage, because if I play it and don’t vote, then it would be three votes Joe, three Desi, and the Healers could use their four votes to vote out one of us. I’m solid with Ben, however, I’m playing t"&amp;"his game for myself and for my daughter, and having that extra vote it could get me to the final three, so I’ve got to make a big decision.")</f>
        <v>Lauren (3/3): I decided to tell Ben about the secret advantage, because if I play it and don’t vote, then it would be three votes Joe, three Desi, and the Healers could use their four votes to vote out one of us. I’m solid with Ben, however, I’m playing this game for myself and for my daughter, and having that extra vote it could get me to the final three, so I’ve got to make a big decision.</v>
      </c>
    </row>
    <row r="302">
      <c r="A302" s="5"/>
      <c r="B302" s="7" t="str">
        <f>IFERROR(__xludf.DUMMYFUNCTION("""COMPUTED_VALUE"""),"Lauren (1/2): I had the secret advantage and I played it and I think I played it very well. Nobody caught on to it. I got away with it. My secret advantage is in play, um, which is super exciting for me because now I have two votes.")</f>
        <v>Lauren (1/2): I had the secret advantage and I played it and I think I played it very well. Nobody caught on to it. I got away with it. My secret advantage is in play, um, which is super exciting for me because now I have two votes.</v>
      </c>
    </row>
    <row r="303">
      <c r="A303" s="5"/>
      <c r="B303" s="7" t="str">
        <f>IFERROR(__xludf.DUMMYFUNCTION("""COMPUTED_VALUE"""),"Lauren (2/2): At this point right now the only person that knows about the secret advantage is Ben. And so far, he’s not let me down, and I’ve not let him down, and keeping him involved in it keeps us as two together.")</f>
        <v>Lauren (2/2): At this point right now the only person that knows about the secret advantage is Ben. And so far, he’s not let me down, and I’ve not let him down, and keeping him involved in it keeps us as two together.</v>
      </c>
    </row>
    <row r="304">
      <c r="A304" s="5"/>
      <c r="B304" s="7" t="str">
        <f>IFERROR(__xludf.DUMMYFUNCTION("""COMPUTED_VALUE"""),"Lauren (1/6): Ryan’s wrong. I picked those people for strategic reasons. This reward would be a good opportunity to change the future of my game tremendously. They do think that they’re a strong group of seven, and it’s not a strong group of seven. It’s g"&amp;"etting ready to blow up.")</f>
        <v>Lauren (1/6): Ryan’s wrong. I picked those people for strategic reasons. This reward would be a good opportunity to change the future of my game tremendously. They do think that they’re a strong group of seven, and it’s not a strong group of seven. It’s getting ready to blow up.</v>
      </c>
    </row>
    <row r="305">
      <c r="A305" s="5"/>
      <c r="B305" s="7" t="str">
        <f>IFERROR(__xludf.DUMMYFUNCTION("""COMPUTED_VALUE"""),"Lauren (2/6): It didn’t take me two seconds to eat that cheeseburger. You know, I dropped mustard on my pants and I said, “Oh, God, there’s mustard,” and I’m thinking, “I ain’t had a bath in twenty-something days. What’s mustard going to hurt now, you kno"&amp;"w?” The whole time I’m thinking let everybody eat, feel good, and then we can start talking serious business.")</f>
        <v>Lauren (2/6): It didn’t take me two seconds to eat that cheeseburger. You know, I dropped mustard on my pants and I said, “Oh, God, there’s mustard,” and I’m thinking, “I ain’t had a bath in twenty-something days. What’s mustard going to hurt now, you know?” The whole time I’m thinking let everybody eat, feel good, and then we can start talking serious business.</v>
      </c>
    </row>
    <row r="306">
      <c r="A306" s="5"/>
      <c r="B306" s="7" t="str">
        <f>IFERROR(__xludf.DUMMYFUNCTION("""COMPUTED_VALUE"""),"Lauren (3/6): Seven is a great number to get to, but that seven is not gonna last forever. And if we’re-- and if you’re stupid enough to really think it’s gonna last, something is wrong. JP, Chrissy and Ryan feel a little bit too comfortable right now. So"&amp;" to me, it’s the perfect time to beat them to the punch and break up the numbers before it comes breaking up on us.")</f>
        <v>Lauren (3/6): Seven is a great number to get to, but that seven is not gonna last forever. And if we’re-- and if you’re stupid enough to really think it’s gonna last, something is wrong. JP, Chrissy and Ryan feel a little bit too comfortable right now. So to me, it’s the perfect time to beat them to the punch and break up the numbers before it comes breaking up on us.</v>
      </c>
    </row>
    <row r="307">
      <c r="A307" s="5"/>
      <c r="B307" s="7" t="str">
        <f>IFERROR(__xludf.DUMMYFUNCTION("""COMPUTED_VALUE"""),"Lauren (4/6): (tearfully) I got a letter from my daughter, and when it said, “Dear mama,” that was it. I lost it. I’m a single mother. I have to fight for every dime that I’ve gotten. And it’s a really good reminder that I have to make big moves for her. "&amp;"That’s the whole point of me being here is to not give up on her. I mean, I’m not here just for myself. I’m here for her and for her future. It’s not for me. And for those guys to get it also, I think it meant a lot to them, and I think that it actually b"&amp;"rought us closer together. So we can actually make this happen.")</f>
        <v>Lauren (4/6): (tearfully) I got a letter from my daughter, and when it said, “Dear mama,” that was it. I lost it. I’m a single mother. I have to fight for every dime that I’ve gotten. And it’s a really good reminder that I have to make big moves for her. That’s the whole point of me being here is to not give up on her. I mean, I’m not here just for myself. I’m here for her and for her future. It’s not for me. And for those guys to get it also, I think it meant a lot to them, and I think that it actually brought us closer together. So we can actually make this happen.</v>
      </c>
    </row>
    <row r="308">
      <c r="A308" s="5"/>
      <c r="B308" s="7" t="str">
        <f>IFERROR(__xludf.DUMMYFUNCTION("""COMPUTED_VALUE"""),"Lauren (5/6): Right now is the point in this game that we have to take control and break up JP, Chrissy and Ryan. They’re all threats, in my opinion. Chrissy is just a huge thinker. You know, she is such a mastermind. JP is a huge threat because, you know"&amp;", he might not be good at balancing, but he is good at everything else. Ryan is a huge threat because he has an idol. This is a great time to flush that idol and get rid of him. Starting tonight, the game is really on.")</f>
        <v>Lauren (5/6): Right now is the point in this game that we have to take control and break up JP, Chrissy and Ryan. They’re all threats, in my opinion. Chrissy is just a huge thinker. You know, she is such a mastermind. JP is a huge threat because, you know, he might not be good at balancing, but he is good at everything else. Ryan is a huge threat because he has an idol. This is a great time to flush that idol and get rid of him. Starting tonight, the game is really on.</v>
      </c>
    </row>
    <row r="309">
      <c r="A309" s="5"/>
      <c r="B309" s="7" t="str">
        <f>IFERROR(__xludf.DUMMYFUNCTION("""COMPUTED_VALUE"""),"Lauren (6/6): Chrissy, JP and Ryan have no idea that we’re actually tricking them, which is the funny part. They think that they’re in charge, and I’m glad that’s the page that their own, because I’m a page ahead of them. You have to think about every lit"&amp;"tle scenario, because once you make the play, there is no taking it back. Tribal is going to be a huge blindside. I mean, the seven is going to get blown up, and it’s going to be fireworks at camp tonight… (chuckles) The fourth of july is coming early.")</f>
        <v>Lauren (6/6): Chrissy, JP and Ryan have no idea that we’re actually tricking them, which is the funny part. They think that they’re in charge, and I’m glad that’s the page that their own, because I’m a page ahead of them. You have to think about every little scenario, because once you make the play, there is no taking it back. Tribal is going to be a huge blindside. I mean, the seven is going to get blown up, and it’s going to be fireworks at camp tonight… (chuckles) The fourth of july is coming early.</v>
      </c>
    </row>
    <row r="310">
      <c r="A310" s="5"/>
      <c r="B310" s="7" t="str">
        <f>IFERROR(__xludf.DUMMYFUNCTION("""COMPUTED_VALUE"""),"Lauren (1/4): JP going home worked out as planned. And it was perfect timing because it gave us the upper hand, and it just reversed the roles. Chrissy, JP and Ryan felt like they were on the top, and now Ryan and Chrissy are sitting on the bottom, and th"&amp;"ey know it.")</f>
        <v>Lauren (1/4): JP going home worked out as planned. And it was perfect timing because it gave us the upper hand, and it just reversed the roles. Chrissy, JP and Ryan felt like they were on the top, and now Ryan and Chrissy are sitting on the bottom, and they know it.</v>
      </c>
    </row>
    <row r="311">
      <c r="A311" s="5"/>
      <c r="B311" s="7" t="str">
        <f>IFERROR(__xludf.DUMMYFUNCTION("""COMPUTED_VALUE"""),"Lauren (2/4): I expected Chrissy to try to want to talk to me, and I just, “Uh-huh. Uh-huh,” but that’s as far as it goes. She’s very annoying.")</f>
        <v>Lauren (2/4): I expected Chrissy to try to want to talk to me, and I just, “Uh-huh. Uh-huh,” but that’s as far as it goes. She’s very annoying.</v>
      </c>
    </row>
    <row r="312">
      <c r="A312" s="5"/>
      <c r="B312" s="7" t="str">
        <f>IFERROR(__xludf.DUMMYFUNCTION("""COMPUTED_VALUE"""),"Lauren (3/4): I mean, I’ll listen to you all day long, but that doesn’t mean I’m going to change my mind. If you wanted to work with me then you would have talked to me several weeks ago and not today. I’ve jumped ship once, I’m not going to jump ship aga"&amp;"in. So I’m staying in the same boat.")</f>
        <v>Lauren (3/4): I mean, I’ll listen to you all day long, but that doesn’t mean I’m going to change my mind. If you wanted to work with me then you would have talked to me several weeks ago and not today. I’ve jumped ship once, I’m not going to jump ship again. So I’m staying in the same boat.</v>
      </c>
    </row>
    <row r="313">
      <c r="A313" s="5"/>
      <c r="B313" s="7" t="str">
        <f>IFERROR(__xludf.DUMMYFUNCTION("""COMPUTED_VALUE"""),"Lauren (4/4): Timing is everything in this game, and it could be the time to vote Ben out, because he has made big decisions, and, um, has been the king in his roundtable and all that stuff. You know, why don’t Joe and Mike, right this second, when we can"&amp;" use their votes the way that we need to use them?")</f>
        <v>Lauren (4/4): Timing is everything in this game, and it could be the time to vote Ben out, because he has made big decisions, and, um, has been the king in his roundtable and all that stuff. You know, why don’t Joe and Mike, right this second, when we can use their votes the way that we need to use them?</v>
      </c>
    </row>
    <row r="314">
      <c r="A314" s="5"/>
      <c r="B314" s="7" t="str">
        <f>IFERROR(__xludf.DUMMYFUNCTION("""COMPUTED_VALUE"""),"Lauren (1/4): Ben’s got this fake idol, but what is it going to do? Who is it going to benefit? He just wants Chrissy to walk up to Jeff, give that fake idol to him, and watch Jeff throw it in the fire and just embarrass herself. That’s just because he ha"&amp;"s a personal thing against Chrissy, and that’s my problem with Ben. He’s taking all these factors to the personal level.")</f>
        <v>Lauren (1/4): Ben’s got this fake idol, but what is it going to do? Who is it going to benefit? He just wants Chrissy to walk up to Jeff, give that fake idol to him, and watch Jeff throw it in the fire and just embarrass herself. That’s just because he has a personal thing against Chrissy, and that’s my problem with Ben. He’s taking all these factors to the personal level.</v>
      </c>
    </row>
    <row r="315">
      <c r="A315" s="5"/>
      <c r="B315" s="7" t="str">
        <f>IFERROR(__xludf.DUMMYFUNCTION("""COMPUTED_VALUE"""),"Lauren (2/4): At this point, the only part I have is a leather string. So at the next Immunity Challenge, I have to get that shell to make it complete for it to be in play.")</f>
        <v>Lauren (2/4): At this point, the only part I have is a leather string. So at the next Immunity Challenge, I have to get that shell to make it complete for it to be in play.</v>
      </c>
    </row>
    <row r="316">
      <c r="A316" s="5"/>
      <c r="B316" s="7" t="str">
        <f>IFERROR(__xludf.DUMMYFUNCTION("""COMPUTED_VALUE"""),"Lauren (3/4): Picking up the shell completed the idol. So with seven of us and four of us all voting the same way, case closed. It’s either Mike, Chrissy, or Ryan going home.")</f>
        <v>Lauren (3/4): Picking up the shell completed the idol. So with seven of us and four of us all voting the same way, case closed. It’s either Mike, Chrissy, or Ryan going home.</v>
      </c>
    </row>
    <row r="317">
      <c r="A317" s="5"/>
      <c r="B317" s="7" t="str">
        <f>IFERROR(__xludf.DUMMYFUNCTION("""COMPUTED_VALUE"""),"Lauren (4/4): I just heard that Ben is trying to blindside me. I’m like, “What the hell is going on?!” So you know, I still have that extra vote, but first I want to see if I can get the numbers back on my side.")</f>
        <v>Lauren (4/4): I just heard that Ben is trying to blindside me. I’m like, “What the hell is going on?!” So you know, I still have that extra vote, but first I want to see if I can get the numbers back on my side.</v>
      </c>
    </row>
    <row r="318">
      <c r="A318" s="5"/>
      <c r="B318" s="7"/>
    </row>
    <row r="319">
      <c r="A319" s="5"/>
      <c r="B319" s="7"/>
    </row>
    <row r="320">
      <c r="A320" s="5" t="s">
        <v>7</v>
      </c>
      <c r="B320" s="3" t="str">
        <f>IFERROR(__xludf.DUMMYFUNCTION("FILTER('Data Entry'!$A:$A,LEFT('Data Entry'!$A:$A,LEN(A320))=A320)"),"Joe (1/2): I wanted to be in the tribe that I could easily manipulate, and I feel that when you’re a Healer, you have a big heart, and when you have a big heart, you don’t-- you don’t really think with your mind, you think with your heart. I’m a Healer in"&amp;" the fact that my main job is-is rehabilitation, but I’m not a probation officer when I’m out here. I came out here to win. And I’m probably more strategic than everyone altogether. So, you know, they’re just all my victims at this point.")</f>
        <v>Joe (1/2): I wanted to be in the tribe that I could easily manipulate, and I feel that when you’re a Healer, you have a big heart, and when you have a big heart, you don’t-- you don’t really think with your mind, you think with your heart. I’m a Healer in the fact that my main job is-is rehabilitation, but I’m not a probation officer when I’m out here. I came out here to win. And I’m probably more strategic than everyone altogether. So, you know, they’re just all my victims at this point.</v>
      </c>
    </row>
    <row r="321">
      <c r="A321" s="6"/>
      <c r="B321" s="7" t="str">
        <f>IFERROR(__xludf.DUMMYFUNCTION("""COMPUTED_VALUE"""),"Joe (2/2): Mike is definitely a player, and I’m a tad bit concerned that he’s running around and trying to find the idol. So I think, you know, he wanted to look for the idol, and now he’s public enemy number one. I have a great, you know, lie detector, a"&amp;"nd I’m thinking Mike is not a trustworthy guy.")</f>
        <v>Joe (2/2): Mike is definitely a player, and I’m a tad bit concerned that he’s running around and trying to find the idol. So I think, you know, he wanted to look for the idol, and now he’s public enemy number one. I have a great, you know, lie detector, and I’m thinking Mike is not a trustworthy guy.</v>
      </c>
    </row>
    <row r="322">
      <c r="A322" s="5"/>
      <c r="B322" s="7" t="str">
        <f>IFERROR(__xludf.DUMMYFUNCTION("""COMPUTED_VALUE"""),"Joe (1/3): My relationship with Mike is he’s still my public enemy number one, but he’s definitely growing on me. He’s a… I mean, he’s a likable guy and I kind of like him, but not enough to keep him around. So I’m still feeding everyone that Mike has the"&amp;" idol. I truly don’t know if he has the idol or not, so now it’s kind of almost like backfired on me a bit, because now I can’t look for the idol as much as I want to look for the idol. So I’m trying to figure ways to leave camp. The window is a very, ver"&amp;"y small window. But, you know, I could accomplish a lot of things in a small time.")</f>
        <v>Joe (1/3): My relationship with Mike is he’s still my public enemy number one, but he’s definitely growing on me. He’s a… I mean, he’s a likable guy and I kind of like him, but not enough to keep him around. So I’m still feeding everyone that Mike has the idol. I truly don’t know if he has the idol or not, so now it’s kind of almost like backfired on me a bit, because now I can’t look for the idol as much as I want to look for the idol. So I’m trying to figure ways to leave camp. The window is a very, very small window. But, you know, I could accomplish a lot of things in a small time.</v>
      </c>
    </row>
    <row r="323">
      <c r="A323" s="5"/>
      <c r="B323" s="7" t="str">
        <f>IFERROR(__xludf.DUMMYFUNCTION("""COMPUTED_VALUE"""),"Joe (2/3): I found a clue and it looks like a map to the idol. I think it’s a raft. It looks like a raft. When I see it, automatically I just think of Cole. Cole’s been out there fishing and stuff, so I’m gonna talk about it with him. Hopefully he opens u"&amp;"p to me. If not, he’ll definitely trust me that I’m actually giving him some information.")</f>
        <v>Joe (2/3): I found a clue and it looks like a map to the idol. I think it’s a raft. It looks like a raft. When I see it, automatically I just think of Cole. Cole’s been out there fishing and stuff, so I’m gonna talk about it with him. Hopefully he opens up to me. If not, he’ll definitely trust me that I’m actually giving him some information.</v>
      </c>
    </row>
    <row r="324">
      <c r="A324" s="5"/>
      <c r="B324" s="7" t="str">
        <f>IFERROR(__xludf.DUMMYFUNCTION("""COMPUTED_VALUE"""),"Joe (3/3): Showing Cole the clue was a major risk, but I needed help. Like, I mean, I don’t-- honestly, I don’t think I would have figured it out on my own. In my mind, if anything pops out of that ground, like, I’m snatching it. I want it. And I’m going "&amp;"to find it today. I got the idol. It feels good! I feel good! Now I know no one else has it, but I’m concerned because the fact that Cole knows that I have the idol can absolutely backfire. It’s all about power and knowledge. He has too much knowledge. I "&amp;"don’t think he's going to use it against me, but at the same time, if he does, I might have to put a target on his back.")</f>
        <v>Joe (3/3): Showing Cole the clue was a major risk, but I needed help. Like, I mean, I don’t-- honestly, I don’t think I would have figured it out on my own. In my mind, if anything pops out of that ground, like, I’m snatching it. I want it. And I’m going to find it today. I got the idol. It feels good! I feel good! Now I know no one else has it, but I’m concerned because the fact that Cole knows that I have the idol can absolutely backfire. It’s all about power and knowledge. He has too much knowledge. I don’t think he's going to use it against me, but at the same time, if he does, I might have to put a target on his back.</v>
      </c>
    </row>
    <row r="325">
      <c r="A325" s="5"/>
      <c r="B325" s="7" t="str">
        <f>IFERROR(__xludf.DUMMYFUNCTION("""COMPUTED_VALUE"""),"Joe (1/1): I’m feeling good. We’ve won every challenge. We are a dominant tribe. Life at camp is great. Everyone’s still on the same page, with Mike being the number one vote-out, because I got everyone believing Mike has the idol. So I’m cool and collect"&amp;"ed right now. I mean, things couldn’t really go better at this point. The only thing is, you know, Cole knows I have the idol, so I mean, that’s a concern of mine. I don’t think Cole has told anybody, but I’m definitely concerned about his relationship wi"&amp;"th Jessica. They’ve been spending a lot of time together, fishing and things like that. You know, Cole’s like a lovebird, and that lovebird disease is dangerous. It’s worse than the flu.")</f>
        <v>Joe (1/1): I’m feeling good. We’ve won every challenge. We are a dominant tribe. Life at camp is great. Everyone’s still on the same page, with Mike being the number one vote-out, because I got everyone believing Mike has the idol. So I’m cool and collected right now. I mean, things couldn’t really go better at this point. The only thing is, you know, Cole knows I have the idol, so I mean, that’s a concern of mine. I don’t think Cole has told anybody, but I’m definitely concerned about his relationship with Jessica. They’ve been spending a lot of time together, fishing and things like that. You know, Cole’s like a lovebird, and that lovebird disease is dangerous. It’s worse than the flu.</v>
      </c>
    </row>
    <row r="326">
      <c r="A326" s="5"/>
      <c r="B326" s="7" t="str">
        <f>IFERROR(__xludf.DUMMYFUNCTION("""COMPUTED_VALUE"""),"Joe (1/3): Thanks to the swap, it’s a whole new game. When I was with the Healers, we won every challenge, so I had no worries. But now I’m not as confident. It’s true, I do have an idol, but I’m not taking any chances. Devon is a swing vote, and I want h"&amp;"im on my side. I may be a Healer, but I’m also a strategic player. So I said, “Listen, Devon, the two Heroes, they want to vote you out,” but I made it up, and I don’t care. You know, this is a game of being deceitful, so I’m gonna do what I have to do.")</f>
        <v>Joe (1/3): Thanks to the swap, it’s a whole new game. When I was with the Healers, we won every challenge, so I had no worries. But now I’m not as confident. It’s true, I do have an idol, but I’m not taking any chances. Devon is a swing vote, and I want him on my side. I may be a Healer, but I’m also a strategic player. So I said, “Listen, Devon, the two Heroes, they want to vote you out,” but I made it up, and I don’t care. You know, this is a game of being deceitful, so I’m gonna do what I have to do.</v>
      </c>
    </row>
    <row r="327">
      <c r="A327" s="5"/>
      <c r="B327" s="7" t="str">
        <f>IFERROR(__xludf.DUMMYFUNCTION("""COMPUTED_VALUE"""),"Joe (2/3): It looks like Devon could be playing me. I think he has this emotional connection with Ashley. He’s a surfer dude, and Ashley is all about the beach. So I don’t feel confident. I’m gonna have to play the idol, but if I play it tonight and they "&amp;"vote out Desi, then I just wasted an idol and I’m next. So if I’m going to get one of them out, I gotta make sure they vote for me.")</f>
        <v>Joe (2/3): It looks like Devon could be playing me. I think he has this emotional connection with Ashley. He’s a surfer dude, and Ashley is all about the beach. So I don’t feel confident. I’m gonna have to play the idol, but if I play it tonight and they vote out Desi, then I just wasted an idol and I’m next. So if I’m going to get one of them out, I gotta make sure they vote for me.</v>
      </c>
    </row>
    <row r="328">
      <c r="A328" s="5"/>
      <c r="B328" s="7" t="str">
        <f>IFERROR(__xludf.DUMMYFUNCTION("""COMPUTED_VALUE"""),"Joe (3/3): I kind of screwed up, you know? I wanted to start chaos, and I did, but is kind of backfired a little bit, because now Desi’s nervous they might vote for her. So I was just like, “Crap!”")</f>
        <v>Joe (3/3): I kind of screwed up, you know? I wanted to start chaos, and I did, but is kind of backfired a little bit, because now Desi’s nervous they might vote for her. So I was just like, “Crap!”</v>
      </c>
    </row>
    <row r="329">
      <c r="A329" s="5"/>
      <c r="B329" s="7" t="str">
        <f>IFERROR(__xludf.DUMMYFUNCTION("""COMPUTED_VALUE"""),"Joe (1/1): I’ve completely blindsided this entire tribe with the idol. I wanted them to throw the votes to me, so I had to play the nervous route. I didn’t want anyone thinking I was overconfident, that I had the idol. You know, I had my hands up, all thi"&amp;"s, I put my head down. That was all an act. Like, I wasn’t-- I had the idol. I’m not going home.")</f>
        <v>Joe (1/1): I’ve completely blindsided this entire tribe with the idol. I wanted them to throw the votes to me, so I had to play the nervous route. I didn’t want anyone thinking I was overconfident, that I had the idol. You know, I had my hands up, all this, I put my head down. That was all an act. Like, I wasn’t-- I had the idol. I’m not going home.</v>
      </c>
    </row>
    <row r="330">
      <c r="A330" s="5"/>
      <c r="B330" s="7" t="str">
        <f>IFERROR(__xludf.DUMMYFUNCTION("""COMPUTED_VALUE"""),"Joe (1/3): I’m not stupid. I know Devon is watching me because, you know, I’m dangerous. Like I’m always searching for idols and looking for idols. And my game is-is to have power, control, and to manipulate. And I’ve been trying to find a clue. I just ne"&amp;"ed some time alone to find it. Oh, my God. It took four days to find it, but I finally found a clue very similar to the Healer camp. I knew it, you know what I’m saying? I knew it was at the well. It just happened to be four feet away instead of five feet"&amp;". I didn’t really give Devon any reaction. I definitely want to get rid of the clue later. This time around, no one is going to know that I have it. That’s what I wanted initially when I found the first one with Cole. This time around, if I get the Immuni"&amp;"ty Idol, no one is going to know that I have the idol. Uh, and that right there is true power. I will be getting that idol tonight.")</f>
        <v>Joe (1/3): I’m not stupid. I know Devon is watching me because, you know, I’m dangerous. Like I’m always searching for idols and looking for idols. And my game is-is to have power, control, and to manipulate. And I’ve been trying to find a clue. I just need some time alone to find it. Oh, my God. It took four days to find it, but I finally found a clue very similar to the Healer camp. I knew it, you know what I’m saying? I knew it was at the well. It just happened to be four feet away instead of five feet. I didn’t really give Devon any reaction. I definitely want to get rid of the clue later. This time around, no one is going to know that I have it. That’s what I wanted initially when I found the first one with Cole. This time around, if I get the Immunity Idol, no one is going to know that I have the idol. Uh, and that right there is true power. I will be getting that idol tonight.</v>
      </c>
    </row>
    <row r="331">
      <c r="A331" s="5"/>
      <c r="B331" s="7" t="str">
        <f>IFERROR(__xludf.DUMMYFUNCTION("""COMPUTED_VALUE"""),"Joe (2/3): This is not vacation for me. It’s work. Finding another idol represents moving further in the game, and the further I get, the closer I get to that million dollars, and the closer, you know, I can provide that much more for my children. You kno"&amp;"w, I tell my kids all the time, things just don’t come easy. You have to put in the work. And, you know, my kids are my motivation. Everything I do is for them, you know? If I had to dig a hole the length of Tennessee, I-I was gonna do it.")</f>
        <v>Joe (2/3): This is not vacation for me. It’s work. Finding another idol represents moving further in the game, and the further I get, the closer I get to that million dollars, and the closer, you know, I can provide that much more for my children. You know, I tell my kids all the time, things just don’t come easy. You have to put in the work. And, you know, my kids are my motivation. Everything I do is for them, you know? If I had to dig a hole the length of Tennessee, I-I was gonna do it.</v>
      </c>
    </row>
    <row r="332">
      <c r="A332" s="5"/>
      <c r="B332" s="7" t="str">
        <f>IFERROR(__xludf.DUMMYFUNCTION("""COMPUTED_VALUE"""),"Joe (3/3): I’ve been at two camps. This is my second idol I’ve found. And if I move on to the merge, guess what? I’m going to find the third idol.")</f>
        <v>Joe (3/3): I’ve been at two camps. This is my second idol I’ve found. And if I move on to the merge, guess what? I’m going to find the third idol.</v>
      </c>
    </row>
    <row r="333">
      <c r="A333" s="5"/>
      <c r="B333" s="7" t="str">
        <f>IFERROR(__xludf.DUMMYFUNCTION("""COMPUTED_VALUE"""),"Joe (1/3): It was music to my ears when Jeff says, you know, “Drop your buffs.” I think I’m in a good spot. I have more numbers with the Healers. You know, and the Healers are five. There’s only four Heroes and three Hustlers. In addition to that, no one "&amp;"knows about the Immunity Idol that I have. So, I mean, right now I’m excited.")</f>
        <v>Joe (1/3): It was music to my ears when Jeff says, you know, “Drop your buffs.” I think I’m in a good spot. I have more numbers with the Healers. You know, and the Healers are five. There’s only four Heroes and three Hustlers. In addition to that, no one knows about the Immunity Idol that I have. So, I mean, right now I’m excited.</v>
      </c>
    </row>
    <row r="334">
      <c r="A334" s="5"/>
      <c r="B334" s="7" t="str">
        <f>IFERROR(__xludf.DUMMYFUNCTION("""COMPUTED_VALUE"""),"Joe (2/3): I’m aware that I may be a target. You know, I’m a strong player when it comes to strategy, and, you know, I found the idol, and people are terrified from that.")</f>
        <v>Joe (2/3): I’m aware that I may be a target. You know, I’m a strong player when it comes to strategy, and, you know, I found the idol, and people are terrified from that.</v>
      </c>
    </row>
    <row r="335">
      <c r="A335" s="5"/>
      <c r="B335" s="7" t="str">
        <f>IFERROR(__xludf.DUMMYFUNCTION("""COMPUTED_VALUE"""),"Joe (3/3): Ben’s playing both sides. My Healers tribe has been compromised. You know, they’re-- they’re definitely, you know, sipping on Ben’s juice right now. But if I’m feeling the heat, I have an idol, and if I use it for myself or if I use it for some"&amp;"one else at the last minute, I’ll make my final decision.")</f>
        <v>Joe (3/3): Ben’s playing both sides. My Healers tribe has been compromised. You know, they’re-- they’re definitely, you know, sipping on Ben’s juice right now. But if I’m feeling the heat, I have an idol, and if I use it for myself or if I use it for someone else at the last minute, I’ll make my final decision.</v>
      </c>
    </row>
    <row r="336">
      <c r="A336" s="5"/>
      <c r="B336" s="7" t="str">
        <f>IFERROR(__xludf.DUMMYFUNCTION("""COMPUTED_VALUE"""),"Joe (1/5): Jessica got completely blindsided by the Heroes and Hustlers. That was an amazing play. Um, as a fan, you just gotta appreciate that.")</f>
        <v>Joe (1/5): Jessica got completely blindsided by the Heroes and Hustlers. That was an amazing play. Um, as a fan, you just gotta appreciate that.</v>
      </c>
    </row>
    <row r="337">
      <c r="A337" s="5"/>
      <c r="B337" s="7" t="str">
        <f>IFERROR(__xludf.DUMMYFUNCTION("""COMPUTED_VALUE"""),"Joe (2/5): Right now, I do have a target on my back, so I need to make adjustments to my game, and this is a great opportunity to establish better relationships and stronger alliances.")</f>
        <v>Joe (2/5): Right now, I do have a target on my back, so I need to make adjustments to my game, and this is a great opportunity to establish better relationships and stronger alliances.</v>
      </c>
    </row>
    <row r="338">
      <c r="A338" s="5"/>
      <c r="B338" s="7" t="str">
        <f>IFERROR(__xludf.DUMMYFUNCTION("""COMPUTED_VALUE"""),"Joe (3/5): I put myself last ‘cause I just didn’t want an additional target on my back, and right now, who has the power is the Hustlers. I have a decent relationship with Devon, so I gave him first dibs on eating. I feel that if I continue, you know, dev"&amp;"eloping a relationship with-with Devon, that’s gonna benefit me, definitely in the long run.")</f>
        <v>Joe (3/5): I put myself last ‘cause I just didn’t want an additional target on my back, and right now, who has the power is the Hustlers. I have a decent relationship with Devon, so I gave him first dibs on eating. I feel that if I continue, you know, developing a relationship with-with Devon, that’s gonna benefit me, definitely in the long run.</v>
      </c>
    </row>
    <row r="339">
      <c r="A339" s="5"/>
      <c r="B339" s="7" t="str">
        <f>IFERROR(__xludf.DUMMYFUNCTION("""COMPUTED_VALUE"""),"Joe (4/5): With Cole off the chopping block, they’re probably gonna try to vote me out, but I still have angles to play, because at this point it’s four Healers, four Heroes, and it’s a matter of who can sway the Hustlers.")</f>
        <v>Joe (4/5): With Cole off the chopping block, they’re probably gonna try to vote me out, but I still have angles to play, because at this point it’s four Healers, four Heroes, and it’s a matter of who can sway the Hustlers.</v>
      </c>
    </row>
    <row r="340">
      <c r="A340" s="5"/>
      <c r="B340" s="7" t="str">
        <f>IFERROR(__xludf.DUMMYFUNCTION("""COMPUTED_VALUE"""),"Joe (5/5): Ben came up to me real cocky and confident. I didn’t like it. So I’m thinking he’s always saying, “I’m a marine,” you know, this and that, you know, so I told him, I said, you know, “You’re going around swearing on your marine,” and he’s like, "&amp;"“I have never done that.” Maybe he didn’t directly say, “I swear on my marines,” but it doesn’t really matter. I know I’m in trouble, so I got to do what I can to try to blow up his game.")</f>
        <v>Joe (5/5): Ben came up to me real cocky and confident. I didn’t like it. So I’m thinking he’s always saying, “I’m a marine,” you know, this and that, you know, so I told him, I said, you know, “You’re going around swearing on your marine,” and he’s like, “I have never done that.” Maybe he didn’t directly say, “I swear on my marines,” but it doesn’t really matter. I know I’m in trouble, so I got to do what I can to try to blow up his game.</v>
      </c>
    </row>
    <row r="341">
      <c r="A341" s="5"/>
      <c r="B341" s="7" t="str">
        <f>IFERROR(__xludf.DUMMYFUNCTION("""COMPUTED_VALUE"""),"Joe (1/3): It’s good to have a good meal and, you know, just to get the extra energy and have an edge when it comes to individual challenges. But, actually, this reward gives me a window of opportunity to make moves and completely change the game.")</f>
        <v>Joe (1/3): It’s good to have a good meal and, you know, just to get the extra energy and have an edge when it comes to individual challenges. But, actually, this reward gives me a window of opportunity to make moves and completely change the game.</v>
      </c>
    </row>
    <row r="342">
      <c r="A342" s="5"/>
      <c r="B342" s="7" t="str">
        <f>IFERROR(__xludf.DUMMYFUNCTION("""COMPUTED_VALUE"""),"Joe (2/3): It’s definitely nice to be away from camp and have food and have the option to kind of just hang out, but right now there’s ten players and there’s an alliance of seven. And you have three Healers on the bottom. So I have no control in this gam"&amp;"e right now. I’m definitely in trouble, but I’ve always been in trouble, and somehow, some way, I’ve stuck around. I play this game 24 hours a day. You know, I came out here to play. I-I need to go. I like going 100 miles an hour. I don’t-- I don’t like s"&amp;"lowing down. I’m not going to give up. I’ve been an aggressive player since Day 1. I’ll continue doing that, and it will probably cost me the game, but… that’s me.")</f>
        <v>Joe (2/3): It’s definitely nice to be away from camp and have food and have the option to kind of just hang out, but right now there’s ten players and there’s an alliance of seven. And you have three Healers on the bottom. So I have no control in this game right now. I’m definitely in trouble, but I’ve always been in trouble, and somehow, some way, I’ve stuck around. I play this game 24 hours a day. You know, I came out here to play. I-I need to go. I like going 100 miles an hour. I don’t-- I don’t like slowing down. I’m not going to give up. I’ve been an aggressive player since Day 1. I’ll continue doing that, and it will probably cost me the game, but… that’s me.</v>
      </c>
    </row>
    <row r="343">
      <c r="A343" s="5"/>
      <c r="B343" s="7" t="str">
        <f>IFERROR(__xludf.DUMMYFUNCTION("""COMPUTED_VALUE"""),"Joe (3/3): Right now, there’s a group of seven that are just running this game, and I’m definitely on the chopping block. I’ve been digging for an idol that probably is not there, but I’m not going to give up. One thing I do have is, you know, people feel"&amp;" like I am *expletive censor*, so I’m going to start pushing buttons more and I’m going to get enough people so upset at me that they’re like, “Yo, let’s just keep this dude around because we can get rid of him at any point,” and at some point I can make "&amp;"a move.")</f>
        <v>Joe (3/3): Right now, there’s a group of seven that are just running this game, and I’m definitely on the chopping block. I’ve been digging for an idol that probably is not there, but I’m not going to give up. One thing I do have is, you know, people feel like I am *expletive censor*, so I’m going to start pushing buttons more and I’m going to get enough people so upset at me that they’re like, “Yo, let’s just keep this dude around because we can get rid of him at any point,” and at some point I can make a move.</v>
      </c>
    </row>
    <row r="344">
      <c r="A344" s="5"/>
      <c r="B344" s="7" t="str">
        <f>IFERROR(__xludf.DUMMYFUNCTION("""COMPUTED_VALUE"""),"Joe (1/1): At Tribal, Mike just exploded. He was the villain, which I was kind of upset because that’s my role, that’s my lane. But he definitely messed up with the idol, because no one knew he had the idol, so we could have used it down the road for a bl"&amp;"indside for him and I to move forward in the game. Now we’re just two swing votes with no alliances, no power, and no idol.")</f>
        <v>Joe (1/1): At Tribal, Mike just exploded. He was the villain, which I was kind of upset because that’s my role, that’s my lane. But he definitely messed up with the idol, because no one knew he had the idol, so we could have used it down the road for a blindside for him and I to move forward in the game. Now we’re just two swing votes with no alliances, no power, and no idol.</v>
      </c>
    </row>
    <row r="345">
      <c r="A345" s="5"/>
      <c r="B345" s="7" t="str">
        <f>IFERROR(__xludf.DUMMYFUNCTION("""COMPUTED_VALUE"""),"Joe (1/3): I felt confident that we were gonna win, and we won. So it feels great. I’m no longer in the bottom, and I finally have a true alliance. The tables have completely turned. It’s time to eat and get a massage.")</f>
        <v>Joe (1/3): I felt confident that we were gonna win, and we won. So it feels great. I’m no longer in the bottom, and I finally have a true alliance. The tables have completely turned. It’s time to eat and get a massage.</v>
      </c>
    </row>
    <row r="346">
      <c r="A346" s="5"/>
      <c r="B346" s="7" t="str">
        <f>IFERROR(__xludf.DUMMYFUNCTION("""COMPUTED_VALUE"""),"Joe (2/3): Ben has been the leader of his pack since the beginning, and now he’s at the bottom, and he doesn’t know how to play this game without power and control. He wants to talk about the game, obviously, and we’re just like, “Dude, we’re not gonna ta"&amp;"lk about it.” Now he knows how I felt.")</f>
        <v>Joe (2/3): Ben has been the leader of his pack since the beginning, and now he’s at the bottom, and he doesn’t know how to play this game without power and control. He wants to talk about the game, obviously, and we’re just like, “Dude, we’re not gonna talk about it.” Now he knows how I felt.</v>
      </c>
    </row>
    <row r="347">
      <c r="A347" s="5"/>
      <c r="B347" s="7" t="str">
        <f>IFERROR(__xludf.DUMMYFUNCTION("""COMPUTED_VALUE"""),"Joe (3/3): This is absolutely amazing. Lauren has an advantage which gives her the ability to actually vote twice. So right now, I mean, I’m ecstatic. I just feel so much safer just knowing that that advantage is going to be used.")</f>
        <v>Joe (3/3): This is absolutely amazing. Lauren has an advantage which gives her the ability to actually vote twice. So right now, I mean, I’m ecstatic. I just feel so much safer just knowing that that advantage is going to be used.</v>
      </c>
    </row>
    <row r="348">
      <c r="A348" s="5"/>
      <c r="B348" s="7"/>
    </row>
    <row r="349">
      <c r="A349" s="5"/>
      <c r="B349" s="7"/>
    </row>
    <row r="350">
      <c r="A350" s="5" t="s">
        <v>8</v>
      </c>
      <c r="B350" s="3" t="str">
        <f>IFERROR(__xludf.DUMMYFUNCTION("FILTER('Data Entry'!$A:$A,LEFT('Data Entry'!$A:$A,LEN(A350))=A350)"),"JP (1/1): Alan is a crazy man. He just all of a sudden gets this crazy look in his eyes and I just, uh-- his drama and everything that he causes is I think maybe not worth his strength. Just, you know, a loose cannon like that kinda rocks the ship.")</f>
        <v>JP (1/1): Alan is a crazy man. He just all of a sudden gets this crazy look in his eyes and I just, uh-- his drama and everything that he causes is I think maybe not worth his strength. Just, you know, a loose cannon like that kinda rocks the ship.</v>
      </c>
    </row>
    <row r="351">
      <c r="A351" s="6"/>
      <c r="B351" s="7" t="str">
        <f>IFERROR(__xludf.DUMMYFUNCTION("""COMPUTED_VALUE"""),"JP (1/1): In the firehouse, it’s all about getting things done and taking care of business. So I’m out fishing, trying to get some food on board, and, uh, kind of just one step at a time and go from there. You know, I’ve never really been super big into d"&amp;"rama or the confrontational type or anything like that, so, uh, you know, if I can get some fish, some lobster, things like that, and make sure everybody’s got a full belly, I think everyone should be happy and, you know, taken care of. The other night at"&amp;" Tribal, Ash and I got called out as the power couple. That label sucks. I don’t see ourselves as a power couple at all. We’re not dating. We’re not hooking up. We’re not doing any of that type of stuff. I mean, if we’re a power couple, I mean, might as w"&amp;"ell hooking up and being a couple. You know what I mean? Might as well take advantage of everything. So Ash and I’s, uh, connection, I think is kinda more on the backburner right now. But in the firehouse, you know, that’s kinda, you know, what, you know,"&amp;" what my profession is, you know, staying calm in emergency situations. I might not be the guy out there talking strategy to everybody, but I know that I need to clean my rep up a little bit and kinda straighten things out.")</f>
        <v>JP (1/1): In the firehouse, it’s all about getting things done and taking care of business. So I’m out fishing, trying to get some food on board, and, uh, kind of just one step at a time and go from there. You know, I’ve never really been super big into drama or the confrontational type or anything like that, so, uh, you know, if I can get some fish, some lobster, things like that, and make sure everybody’s got a full belly, I think everyone should be happy and, you know, taken care of. The other night at Tribal, Ash and I got called out as the power couple. That label sucks. I don’t see ourselves as a power couple at all. We’re not dating. We’re not hooking up. We’re not doing any of that type of stuff. I mean, if we’re a power couple, I mean, might as well hooking up and being a couple. You know what I mean? Might as well take advantage of everything. So Ash and I’s, uh, connection, I think is kinda more on the backburner right now. But in the firehouse, you know, that’s kinda, you know, what, you know, what my profession is, you know, staying calm in emergency situations. I might not be the guy out there talking strategy to everybody, but I know that I need to clean my rep up a little bit and kinda straighten things out.</v>
      </c>
    </row>
    <row r="352">
      <c r="A352" s="5"/>
      <c r="B352" s="7" t="str">
        <f>IFERROR(__xludf.DUMMYFUNCTION("""COMPUTED_VALUE"""),"JP (1/2): I don’t like to be in the limelight that much, but, uh, I mean, in this case, it’s just good for my game, because bottom line is they need me, 100%. Without me there’s no way they would be able to get through any challenge. No way.")</f>
        <v>JP (1/2): I don’t like to be in the limelight that much, but, uh, I mean, in this case, it’s just good for my game, because bottom line is they need me, 100%. Without me there’s no way they would be able to get through any challenge. No way.</v>
      </c>
    </row>
    <row r="353">
      <c r="A353" s="5"/>
      <c r="B353" s="7" t="str">
        <f>IFERROR(__xludf.DUMMYFUNCTION("""COMPUTED_VALUE"""),"JP (2/2): Well, today’s Immunity Challenge, uh, didn’t go so well, but losing for us right now, is just not a big deal. Ali is next, and she has nothing she can do about it. Simple as that.")</f>
        <v>JP (2/2): Well, today’s Immunity Challenge, uh, didn’t go so well, but losing for us right now, is just not a big deal. Ali is next, and she has nothing she can do about it. Simple as that.</v>
      </c>
    </row>
    <row r="354">
      <c r="A354" s="5"/>
      <c r="B354" s="7" t="str">
        <f>IFERROR(__xludf.DUMMYFUNCTION("""COMPUTED_VALUE"""),"JP (1/1): I got to eat second, but I wouldn’t mind going last, so-- just because if anything was leftover, you got to finish it off, but, uh, you just want to make sure that everybody gets their fair share and it all works out. You know, all in all, you k"&amp;"now, by no means was I, uh, fat and happy, but it just is what it is. You take your portion and leave it for the next person. If they eat more then that’s on them, you know?")</f>
        <v>JP (1/1): I got to eat second, but I wouldn’t mind going last, so-- just because if anything was leftover, you got to finish it off, but, uh, you just want to make sure that everybody gets their fair share and it all works out. You know, all in all, you know, by no means was I, uh, fat and happy, but it just is what it is. You take your portion and leave it for the next person. If they eat more then that’s on them, you know?</v>
      </c>
    </row>
    <row r="355">
      <c r="A355" s="5"/>
      <c r="B355" s="7"/>
    </row>
    <row r="356">
      <c r="A356" s="5"/>
      <c r="B356" s="7"/>
    </row>
    <row r="357">
      <c r="A357" s="5" t="s">
        <v>9</v>
      </c>
      <c r="B357" s="3" t="str">
        <f>IFERROR(__xludf.DUMMYFUNCTION("FILTER('Data Entry'!$A:$A,LEFT('Data Entry'!$A:$A,LEN(A357))=A357)"),"Cole (1/3): I think Jessica is super cute, although she just turned 30, so she probably sees me as some little kid and doesn’t even, like, give me a sideways look, but she’s a great person to be around. I’m digging the energy a lot. We do flirt a lot. May"&amp;"be if I keep catching her fish, she’ll-she’ll come over. She’s a cool girl. Like, I could see myself with her. (light chuckle)")</f>
        <v>Cole (1/3): I think Jessica is super cute, although she just turned 30, so she probably sees me as some little kid and doesn’t even, like, give me a sideways look, but she’s a great person to be around. I’m digging the energy a lot. We do flirt a lot. Maybe if I keep catching her fish, she’ll-she’ll come over. She’s a cool girl. Like, I could see myself with her. (light chuckle)</v>
      </c>
    </row>
    <row r="358">
      <c r="A358" s="6"/>
      <c r="B358" s="7" t="str">
        <f>IFERROR(__xludf.DUMMYFUNCTION("""COMPUTED_VALUE"""),"Cole (2/3): Joe brought me in on the fact there’s a clue back in the woods that I haven’t seen, and I can’t believe it. I am beside myself. This is, like, the greatest day ever so far, and this is why I’m here to play Survivor, is to find the idol and hav"&amp;"e the power, but I’m kind of suspicious that the idol is on the raft, because I’ve been out fishing all day. So I’m like, “Dude, I need to see this clue.”")</f>
        <v>Cole (2/3): Joe brought me in on the fact there’s a clue back in the woods that I haven’t seen, and I can’t believe it. I am beside myself. This is, like, the greatest day ever so far, and this is why I’m here to play Survivor, is to find the idol and have the power, but I’m kind of suspicious that the idol is on the raft, because I’ve been out fishing all day. So I’m like, “Dude, I need to see this clue.”</v>
      </c>
    </row>
    <row r="359">
      <c r="A359" s="5"/>
      <c r="B359" s="7" t="str">
        <f>IFERROR(__xludf.DUMMYFUNCTION("""COMPUTED_VALUE"""),"Cole (3/3): Through wilderness therapy and rock climbing, it’s second nature for me to enable people and help them accomplish their goals. And that skill set, I feel like it’s giving me power in this game. Since Joe would have never found that out by hims"&amp;"elf, he probably sees me as, like, a really good resource now.")</f>
        <v>Cole (3/3): Through wilderness therapy and rock climbing, it’s second nature for me to enable people and help them accomplish their goals. And that skill set, I feel like it’s giving me power in this game. Since Joe would have never found that out by himself, he probably sees me as, like, a really good resource now.</v>
      </c>
    </row>
    <row r="360">
      <c r="A360" s="5"/>
      <c r="B360" s="7" t="str">
        <f>IFERROR(__xludf.DUMMYFUNCTION("""COMPUTED_VALUE"""),"Cole (1/3): I feel like I do have a shot with Jessica after our outing today. She just showed me more of herself, and I kept liking it. There wasn’t anything that I could find wrong with her, honestly. And so I was defining her as my dream girl, I guess. "&amp;"So I decided I wanted to share with her some information.")</f>
        <v>Cole (1/3): I feel like I do have a shot with Jessica after our outing today. She just showed me more of herself, and I kept liking it. There wasn’t anything that I could find wrong with her, honestly. And so I was defining her as my dream girl, I guess. So I decided I wanted to share with her some information.</v>
      </c>
    </row>
    <row r="361">
      <c r="A361" s="5"/>
      <c r="B361" s="7" t="str">
        <f>IFERROR(__xludf.DUMMYFUNCTION("""COMPUTED_VALUE"""),"Cole (2/3): Joe complains a lot sometimes around camp. So he’s already rubbed some people the wrong way. And then on top of that, Joe has the idol. And the more I thought about Joe having the idol, the more I realize that Joe has all the power, and I don’"&amp;"t like that at all.")</f>
        <v>Cole (2/3): Joe complains a lot sometimes around camp. So he’s already rubbed some people the wrong way. And then on top of that, Joe has the idol. And the more I thought about Joe having the idol, the more I realize that Joe has all the power, and I don’t like that at all.</v>
      </c>
    </row>
    <row r="362">
      <c r="A362" s="5"/>
      <c r="B362" s="7" t="str">
        <f>IFERROR(__xludf.DUMMYFUNCTION("""COMPUTED_VALUE"""),"Cole (3/3): The idol’s unpredictable, especially in an unpredictable person’s hands and it has a lot of power. And I don’t want that power just being thrown around without my say in it.")</f>
        <v>Cole (3/3): The idol’s unpredictable, especially in an unpredictable person’s hands and it has a lot of power. And I don’t want that power just being thrown around without my say in it.</v>
      </c>
    </row>
    <row r="363">
      <c r="A363" s="5"/>
      <c r="B363" s="7" t="str">
        <f>IFERROR(__xludf.DUMMYFUNCTION("""COMPUTED_VALUE"""),"Cole (1/3): Jessica just gave me a huge piece of knowledge, and knowledge is power in Survivor. When I shared with Jessica that Joe had an idol, instantly her next reaction was to give me a hug, kiss me on the cheek, and say, “I trust you now, Cole.” So I"&amp;" plan to use that same method with other people.")</f>
        <v>Cole (1/3): Jessica just gave me a huge piece of knowledge, and knowledge is power in Survivor. When I shared with Jessica that Joe had an idol, instantly her next reaction was to give me a hug, kiss me on the cheek, and say, “I trust you now, Cole.” So I plan to use that same method with other people.</v>
      </c>
    </row>
    <row r="364">
      <c r="A364" s="5"/>
      <c r="B364" s="7" t="str">
        <f>IFERROR(__xludf.DUMMYFUNCTION("""COMPUTED_VALUE"""),"Cole (2/3): Jessica’s secret has become like my olive branch to give to people. I can extend this information and maybe they’ll see me as more trustworthy because I’ve chosen to tell them something that I had no obligation to in the first place.")</f>
        <v>Cole (2/3): Jessica’s secret has become like my olive branch to give to people. I can extend this information and maybe they’ll see me as more trustworthy because I’ve chosen to tell them something that I had no obligation to in the first place.</v>
      </c>
    </row>
    <row r="365">
      <c r="A365" s="5"/>
      <c r="B365" s="7" t="str">
        <f>IFERROR(__xludf.DUMMYFUNCTION("""COMPUTED_VALUE"""),"Cole (3/3): In my head I’m instantly just like, “Crap, crap, crap, crap, crap.” Jessica’s gonna look at me and think, “Cole, you betrayed me.”")</f>
        <v>Cole (3/3): In my head I’m instantly just like, “Crap, crap, crap, crap, crap.” Jessica’s gonna look at me and think, “Cole, you betrayed me.”</v>
      </c>
    </row>
    <row r="366">
      <c r="A366" s="5"/>
      <c r="B366" s="7" t="str">
        <f>IFERROR(__xludf.DUMMYFUNCTION("""COMPUTED_VALUE"""),"Cole (1/1): I’m not getting enough food at all, and it’s stupid. I’m not going to be strong enough at any challenge to guarantee that we’ll come away, like, winning, and I really need a bigger serving, because without me, there wouldn’t be any victory for"&amp;" the Yawa tribe.")</f>
        <v>Cole (1/1): I’m not getting enough food at all, and it’s stupid. I’m not going to be strong enough at any challenge to guarantee that we’ll come away, like, winning, and I really need a bigger serving, because without me, there wouldn’t be any victory for the Yawa tribe.</v>
      </c>
    </row>
    <row r="367">
      <c r="A367" s="5"/>
      <c r="B367" s="7" t="str">
        <f>IFERROR(__xludf.DUMMYFUNCTION("""COMPUTED_VALUE"""),"Cole (1/5): I feel really good with my five here in Yawa. We trust each other explicitly now, ‘cause we’ve been through some hard things together. Ben, he’s a good guy, and then Lauren, I think she’s going to stick with us. And me, Mike and Jessica, we’re"&amp;" originally three Healers, so we still have that bond carrying over from the last tribe. So if this group just stays together, we can accomplish so much, and I don’t think anyone else is gonna have that same unity.")</f>
        <v>Cole (1/5): I feel really good with my five here in Yawa. We trust each other explicitly now, ‘cause we’ve been through some hard things together. Ben, he’s a good guy, and then Lauren, I think she’s going to stick with us. And me, Mike and Jessica, we’re originally three Healers, so we still have that bond carrying over from the last tribe. So if this group just stays together, we can accomplish so much, and I don’t think anyone else is gonna have that same unity.</v>
      </c>
    </row>
    <row r="368">
      <c r="A368" s="5"/>
      <c r="B368" s="7" t="str">
        <f>IFERROR(__xludf.DUMMYFUNCTION("""COMPUTED_VALUE"""),"Cole (2/5): I usually eat, on a regular day, 8,000 calories, and so before the merge, I was just in survival mode. Like, I just want food. And now, after almost three weeks of starving, we have Outback Steakhouse. The steak just falls off the bone and mel"&amp;"ts in your mouth. It feels like it’s straight out of a dream. If Survivor is a mountain, right now I feel like I’m about halfway. And that’s how you conquer a mountain, one step at a time.")</f>
        <v>Cole (2/5): I usually eat, on a regular day, 8,000 calories, and so before the merge, I was just in survival mode. Like, I just want food. And now, after almost three weeks of starving, we have Outback Steakhouse. The steak just falls off the bone and melts in your mouth. It feels like it’s straight out of a dream. If Survivor is a mountain, right now I feel like I’m about halfway. And that’s how you conquer a mountain, one step at a time.</v>
      </c>
    </row>
    <row r="369">
      <c r="A369" s="5"/>
      <c r="B369" s="7" t="str">
        <f>IFERROR(__xludf.DUMMYFUNCTION("""COMPUTED_VALUE"""),"Cole (3/5): The goal was to get to the merge. And now the first step back into camp, it feels like we’ve been given new life-- like a chance to start over. We have hammers now, multiple machetes. We even have these massive nails so we can build a great sh"&amp;"elter. But at this point in the game, all bets are off. People are going to be out for themselves, so the thought crossed my mind that I should be looking for a clue or some kind of advantage, but I couldn’t find anything. But I feel like I need to keep a"&amp;"ctively looking, just because people are going to be with other people now, talking a lot, plotting and strategizing, trying to build new alliances.")</f>
        <v>Cole (3/5): The goal was to get to the merge. And now the first step back into camp, it feels like we’ve been given new life-- like a chance to start over. We have hammers now, multiple machetes. We even have these massive nails so we can build a great shelter. But at this point in the game, all bets are off. People are going to be out for themselves, so the thought crossed my mind that I should be looking for a clue or some kind of advantage, but I couldn’t find anything. But I feel like I need to keep actively looking, just because people are going to be with other people now, talking a lot, plotting and strategizing, trying to build new alliances.</v>
      </c>
    </row>
    <row r="370">
      <c r="A370" s="5"/>
      <c r="B370" s="7" t="str">
        <f>IFERROR(__xludf.DUMMYFUNCTION("""COMPUTED_VALUE"""),"Cole (4/5): Now to have my name on the chopping block, I’m experiencing that Survivor paranoia, but just like in rock climbing when your gear pulls and it doesn’t hold, you’re all the way at the top, and now you’re gonna be on the bottom. And my alliances"&amp;" are my gear. I just pray that’s going to keep my life in Survivor going.")</f>
        <v>Cole (4/5): Now to have my name on the chopping block, I’m experiencing that Survivor paranoia, but just like in rock climbing when your gear pulls and it doesn’t hold, you’re all the way at the top, and now you’re gonna be on the bottom. And my alliances are my gear. I just pray that’s going to keep my life in Survivor going.</v>
      </c>
    </row>
    <row r="371">
      <c r="A371" s="5"/>
      <c r="B371" s="7" t="str">
        <f>IFERROR(__xludf.DUMMYFUNCTION("""COMPUTED_VALUE"""),"Cole (5/5): I’m very worried. My name is being thrown around big time. There is a solid chance I’m going home tonight, and apparently, I have rubbed Ben the wrong way with my eating habits. So I’m trying to find a way out of this currently and see what I "&amp;"can do.")</f>
        <v>Cole (5/5): I’m very worried. My name is being thrown around big time. There is a solid chance I’m going home tonight, and apparently, I have rubbed Ben the wrong way with my eating habits. So I’m trying to find a way out of this currently and see what I can do.</v>
      </c>
    </row>
    <row r="372">
      <c r="A372" s="5"/>
      <c r="B372" s="7" t="str">
        <f>IFERROR(__xludf.DUMMYFUNCTION("""COMPUTED_VALUE"""),"Cole (1/4): I think JP and Devon may have indulged a little more than their fair share. I don’t blame them. I’m gonna do the same thing. I know I’m on the bottom, so I’m gonna get back at all these people who stabbed me in the back and eat as much as I wa"&amp;"nt. There’s writing on the bottom of the plate. It said that you have an idol buried underneath your tribe flag. So I’m thinking I may be the first person to see this clue. I know I needed to find some way to hide this clue from everyone, so I decided to "&amp;"use an apron that was wrapped around the bread and cover it up and make it try to look as natural as possible.")</f>
        <v>Cole (1/4): I think JP and Devon may have indulged a little more than their fair share. I don’t blame them. I’m gonna do the same thing. I know I’m on the bottom, so I’m gonna get back at all these people who stabbed me in the back and eat as much as I want. There’s writing on the bottom of the plate. It said that you have an idol buried underneath your tribe flag. So I’m thinking I may be the first person to see this clue. I know I needed to find some way to hide this clue from everyone, so I decided to use an apron that was wrapped around the bread and cover it up and make it try to look as natural as possible.</v>
      </c>
    </row>
    <row r="373">
      <c r="A373" s="5"/>
      <c r="B373" s="7" t="str">
        <f>IFERROR(__xludf.DUMMYFUNCTION("""COMPUTED_VALUE"""),"Cole (2/4): Chrissy and Ryan were definitely talking about the clue. There’s nothing else that they would whisper that quietly about right next to me. I could definitely beat out Chrissy and Ryan in a digging challenge, so if push comes to shove, I’m gonn"&amp;"a have the bigger push and shove there, and I don’t feel bad about going all out for the idol.")</f>
        <v>Cole (2/4): Chrissy and Ryan were definitely talking about the clue. There’s nothing else that they would whisper that quietly about right next to me. I could definitely beat out Chrissy and Ryan in a digging challenge, so if push comes to shove, I’m gonna have the bigger push and shove there, and I don’t feel bad about going all out for the idol.</v>
      </c>
    </row>
    <row r="374">
      <c r="A374" s="5"/>
      <c r="B374" s="7" t="str">
        <f>IFERROR(__xludf.DUMMYFUNCTION("""COMPUTED_VALUE"""),"Cole (3/4): It’s a complete disaster at this point. Everyone thinks I have an idol, but I don’t have an idol. I feel like I’m in big trouble, so bluffing that I have the idol is the only move that I have left at this point unless I can go win immunity. Th"&amp;"at would be a game changer for me.")</f>
        <v>Cole (3/4): It’s a complete disaster at this point. Everyone thinks I have an idol, but I don’t have an idol. I feel like I’m in big trouble, so bluffing that I have the idol is the only move that I have left at this point unless I can go win immunity. That would be a game changer for me.</v>
      </c>
    </row>
    <row r="375">
      <c r="A375" s="5"/>
      <c r="B375" s="7" t="str">
        <f>IFERROR(__xludf.DUMMYFUNCTION("""COMPUTED_VALUE"""),"Cole (4/4): The Immunity Challenge was the bomb. I came out on top. I have new life. I am so stoked to be here again. I was getting pretty bummed out. I was thinking I was leaving tonight, so to win that challenge put me on top of the world. However, I de"&amp;"finitely feel like the Healers are a sinking ship at this point, and if we don’t do something soon, we’re going to be in a bad, bad place.")</f>
        <v>Cole (4/4): The Immunity Challenge was the bomb. I came out on top. I have new life. I am so stoked to be here again. I was getting pretty bummed out. I was thinking I was leaving tonight, so to win that challenge put me on top of the world. However, I definitely feel like the Healers are a sinking ship at this point, and if we don’t do something soon, we’re going to be in a bad, bad place.</v>
      </c>
    </row>
    <row r="376">
      <c r="A376" s="5"/>
      <c r="B376" s="7" t="str">
        <f>IFERROR(__xludf.DUMMYFUNCTION("""COMPUTED_VALUE"""),"Cole (1/2): I was so pumped to win this reward, because I’m going to be getting some more food, and with immunity right around the corner, I’m going to need as much energy as I can just to keep this winning streak going. I have only lost one challenge my "&amp;"entire Survivor career so far, and now with a full belly, I have a better chance than most to win the next immunity.")</f>
        <v>Cole (1/2): I was so pumped to win this reward, because I’m going to be getting some more food, and with immunity right around the corner, I’m going to need as much energy as I can just to keep this winning streak going. I have only lost one challenge my entire Survivor career so far, and now with a full belly, I have a better chance than most to win the next immunity.</v>
      </c>
    </row>
    <row r="377">
      <c r="A377" s="5"/>
      <c r="B377" s="7" t="str">
        <f>IFERROR(__xludf.DUMMYFUNCTION("""COMPUTED_VALUE"""),"Cole (2/2): It’s disappointing because I know that I had my chance to save myself today in the challenge, and I already have a big target on my back, but they don’t like Joe, so hopefully they’ll all take Joe out.")</f>
        <v>Cole (2/2): It’s disappointing because I know that I had my chance to save myself today in the challenge, and I already have a big target on my back, but they don’t like Joe, so hopefully they’ll all take Joe out.</v>
      </c>
    </row>
    <row r="378">
      <c r="A378" s="5"/>
      <c r="B378" s="7"/>
    </row>
    <row r="379">
      <c r="A379" s="5"/>
      <c r="B379" s="7"/>
    </row>
    <row r="380">
      <c r="A380" s="5" t="s">
        <v>10</v>
      </c>
      <c r="B380" s="3" t="str">
        <f>IFERROR(__xludf.DUMMYFUNCTION("FILTER('Data Entry'!$A:$A,LEFT('Data Entry'!$A:$A,LEN(A380))=A380)"),"Desi (1/1): I’m fortunate to be a part of the Healer tribe. We are in high spirits and we know that, first and foremost, we can communicate, and as long as we do that in camp life, everything runs smoothly.")</f>
        <v>Desi (1/1): I’m fortunate to be a part of the Healer tribe. We are in high spirits and we know that, first and foremost, we can communicate, and as long as we do that in camp life, everything runs smoothly.</v>
      </c>
    </row>
    <row r="381">
      <c r="A381" s="6"/>
      <c r="B381" s="7" t="str">
        <f>IFERROR(__xludf.DUMMYFUNCTION("""COMPUTED_VALUE"""),"Desi (1/1): Joe had some issue with the way we had cooked the patatas, uh, not how he wanted them at home. And if it’s not cooked to his liking, he’ll chuck it in the woods instead of offering it to somebody else to eat. And so that can be a bit off-putti"&amp;"ng, when truly, food is scarce.")</f>
        <v>Desi (1/1): Joe had some issue with the way we had cooked the patatas, uh, not how he wanted them at home. And if it’s not cooked to his liking, he’ll chuck it in the woods instead of offering it to somebody else to eat. And so that can be a bit off-putting, when truly, food is scarce.</v>
      </c>
    </row>
    <row r="382">
      <c r="A382" s="5"/>
      <c r="B382" s="7" t="str">
        <f>IFERROR(__xludf.DUMMYFUNCTION("""COMPUTED_VALUE"""),"Desi (1/3): The swap worked out really well for me. We have three of the strongest men, and then you have Ashley, who I know is a super strong swimmer. So I think that we are in a great situation. Physically, I don’t think there’s any reason we shouldn’t "&amp;"dominate.")</f>
        <v>Desi (1/3): The swap worked out really well for me. We have three of the strongest men, and then you have Ashley, who I know is a super strong swimmer. So I think that we are in a great situation. Physically, I don’t think there’s any reason we shouldn’t dominate.</v>
      </c>
    </row>
    <row r="383">
      <c r="A383" s="5"/>
      <c r="B383" s="7" t="str">
        <f>IFERROR(__xludf.DUMMYFUNCTION("""COMPUTED_VALUE"""),"Desi (2/3): Right now we’ve got two Heroes-- we have Alan and Ashley -- two Healers, me and Joe, and then we’ve got, I think, the strongest of all the Hustlers, uh, in Devon in the middle. It would be easy for the four of us to just vote Devon out, but I’"&amp;"d rather work with him because he’s potentially the swing vote.")</f>
        <v>Desi (2/3): Right now we’ve got two Heroes-- we have Alan and Ashley -- two Healers, me and Joe, and then we’ve got, I think, the strongest of all the Hustlers, uh, in Devon in the middle. It would be easy for the four of us to just vote Devon out, but I’d rather work with him because he’s potentially the swing vote.</v>
      </c>
    </row>
    <row r="384">
      <c r="A384" s="5"/>
      <c r="B384" s="7" t="str">
        <f>IFERROR(__xludf.DUMMYFUNCTION("""COMPUTED_VALUE"""),"Desi (3/3): (tearfully) Joe has lost his mind. He just blew up camp and in the process, he blew up both of our games. And it was an idiotic move. And now my name is on the chopping block. I’m just, like, pissed off and already devastated and I haven’t eve"&amp;"n-- we haven’t even gone to Tribal Council.")</f>
        <v>Desi (3/3): (tearfully) Joe has lost his mind. He just blew up camp and in the process, he blew up both of our games. And it was an idiotic move. And now my name is on the chopping block. I’m just, like, pissed off and already devastated and I haven’t even-- we haven’t even gone to Tribal Council.</v>
      </c>
    </row>
    <row r="385">
      <c r="A385" s="5"/>
      <c r="B385" s="7" t="str">
        <f>IFERROR(__xludf.DUMMYFUNCTION("""COMPUTED_VALUE"""),"Desi (1/1): We won the sweetest reward so far, literally and figuratively. Uh, not only did we have this, like, huge tray full of pastries, but a coffee-brewing, tea-brewing kind of setup. After Tribal Council last night, we were clearly divided, but with"&amp;" this reward, it’s time for us to come together as a team, and so I think we can-- we can do it.")</f>
        <v>Desi (1/1): We won the sweetest reward so far, literally and figuratively. Uh, not only did we have this, like, huge tray full of pastries, but a coffee-brewing, tea-brewing kind of setup. After Tribal Council last night, we were clearly divided, but with this reward, it’s time for us to come together as a team, and so I think we can-- we can do it.</v>
      </c>
    </row>
    <row r="386">
      <c r="A386" s="5"/>
      <c r="B386" s="7" t="str">
        <f>IFERROR(__xludf.DUMMYFUNCTION("""COMPUTED_VALUE"""),"Desi (1/1): Ashley brought up the idea of getting rid of Joe. I mean, I trust Joe to the point that he’ll use me as an advance for himself in this game. Beyond that, Joe is arguable the most strategic player out here, willing to do whatever it takes to ma"&amp;"ke himself move further in this game, and that’s going to make me not always benefit me. So if the Levu tribe has to go back to Tribal Council, I am actually considering getting rid of Joe at this point in time.")</f>
        <v>Desi (1/1): Ashley brought up the idea of getting rid of Joe. I mean, I trust Joe to the point that he’ll use me as an advance for himself in this game. Beyond that, Joe is arguable the most strategic player out here, willing to do whatever it takes to make himself move further in this game, and that’s going to make me not always benefit me. So if the Levu tribe has to go back to Tribal Council, I am actually considering getting rid of Joe at this point in time.</v>
      </c>
    </row>
    <row r="387">
      <c r="A387" s="5"/>
      <c r="B387" s="7" t="str">
        <f>IFERROR(__xludf.DUMMYFUNCTION("""COMPUTED_VALUE"""),"Desi (1/1): Joe just caused another blowup at camp. It’s certainly unsettling. I hope he knows what he’s doing, because I realize there is a target on my back, but Joe’s instincts have worked well up to this point, so this could either work out really wel"&amp;"l for me or really badly for me.")</f>
        <v>Desi (1/1): Joe just caused another blowup at camp. It’s certainly unsettling. I hope he knows what he’s doing, because I realize there is a target on my back, but Joe’s instincts have worked well up to this point, so this could either work out really well for me or really badly for me.</v>
      </c>
    </row>
    <row r="388">
      <c r="A388" s="5"/>
      <c r="B388" s="7"/>
    </row>
    <row r="389">
      <c r="A389" s="5"/>
      <c r="B389" s="7"/>
    </row>
    <row r="390">
      <c r="A390" s="5" t="s">
        <v>11</v>
      </c>
      <c r="B390" s="3" t="str">
        <f>IFERROR(__xludf.DUMMYFUNCTION("FILTER('Data Entry'!$A:$A,LEFT('Data Entry'!$A:$A,LEN(A390))=A390)"),"Jessica (1/1): Cole is Tarzan, I like him a lot. Like, he’s fun. He’s trying not to be the tough guy, but he is. I mean, he’s ripped. He has beautiful tan skin, blonde hair, blue eyes. I think I fell in love… (laughs)")</f>
        <v>Jessica (1/1): Cole is Tarzan, I like him a lot. Like, he’s fun. He’s trying not to be the tough guy, but he is. I mean, he’s ripped. He has beautiful tan skin, blonde hair, blue eyes. I think I fell in love… (laughs)</v>
      </c>
    </row>
    <row r="391">
      <c r="A391" s="6"/>
      <c r="B391" s="7" t="str">
        <f>IFERROR(__xludf.DUMMYFUNCTION("""COMPUTED_VALUE"""),"Jessica (1/5): The fishing experience is a 100% a bonding for Cole and I because it’s really the only time we get to be alone, together. And we’re really forming a connection. But then life outside of Survivor, I move like a slug when it comes to romance."&amp;" Like, I don’t even know if I know what romance means. To be honest, I come from a super-religious background, and I am a virgin. So my face feels red thinking about him thinking about me… (laughs) Being a couple on Survivor is hard, and it’s dangerous. S"&amp;"o we’ll just have to wait and see. We have a long time left together, I hope.")</f>
        <v>Jessica (1/5): The fishing experience is a 100% a bonding for Cole and I because it’s really the only time we get to be alone, together. And we’re really forming a connection. But then life outside of Survivor, I move like a slug when it comes to romance. Like, I don’t even know if I know what romance means. To be honest, I come from a super-religious background, and I am a virgin. So my face feels red thinking about him thinking about me… (laughs) Being a couple on Survivor is hard, and it’s dangerous. So we’ll just have to wait and see. We have a long time left together, I hope.</v>
      </c>
    </row>
    <row r="392">
      <c r="A392" s="5"/>
      <c r="B392" s="7" t="str">
        <f>IFERROR(__xludf.DUMMYFUNCTION("""COMPUTED_VALUE"""),"Jessica (2/5): Having the knowledge that Joe has the idol brings me so much happiness. Secrets are really powerful in this game. It’s Survivor, and so it’s to my benefit that I know Joe’s secret. That’s power. So I’m elated. I mean, I gave him a kiss on t"&amp;"he cheek. It just happened. My kisses are very private. Like, my lips don’t go near other people’s cheeks very often, so this is big.")</f>
        <v>Jessica (2/5): Having the knowledge that Joe has the idol brings me so much happiness. Secrets are really powerful in this game. It’s Survivor, and so it’s to my benefit that I know Joe’s secret. That’s power. So I’m elated. I mean, I gave him a kiss on the cheek. It just happened. My kisses are very private. Like, my lips don’t go near other people’s cheeks very often, so this is big.</v>
      </c>
    </row>
    <row r="393">
      <c r="A393" s="5"/>
      <c r="B393" s="7" t="str">
        <f>IFERROR(__xludf.DUMMYFUNCTION("""COMPUTED_VALUE"""),"Jessica (3/5): Cole just word-vomits that Joe has the idol. And I was like, “What are you doing?!” Like, it’s too soon! I’m like, “Why are you sharing that information?!”")</f>
        <v>Jessica (3/5): Cole just word-vomits that Joe has the idol. And I was like, “What are you doing?!” Like, it’s too soon! I’m like, “Why are you sharing that information?!”</v>
      </c>
    </row>
    <row r="394">
      <c r="A394" s="5"/>
      <c r="B394" s="7" t="str">
        <f>IFERROR(__xludf.DUMMYFUNCTION("""COMPUTED_VALUE"""),"Jessica (4/5): I think that he needed to wait to see what happens after the challenge and talk to me again, and we decide is this what we want to do.")</f>
        <v>Jessica (4/5): I think that he needed to wait to see what happens after the challenge and talk to me again, and we decide is this what we want to do.</v>
      </c>
    </row>
    <row r="395">
      <c r="A395" s="5"/>
      <c r="B395" s="7" t="str">
        <f>IFERROR(__xludf.DUMMYFUNCTION("""COMPUTED_VALUE"""),"Jessica (5/5): I’m ticked off at Cole for just running his mouth. He lost a lot of power with me by telling Roark and Desi. And the last thing we want is for Joe to find out that we know, because he could play his idol, and then any of our heads would be "&amp;"on the chopping block; probably Cole’s first. So right now, him wanting to blindside Joe, I am not sure is the best strategy at this point.")</f>
        <v>Jessica (5/5): I’m ticked off at Cole for just running his mouth. He lost a lot of power with me by telling Roark and Desi. And the last thing we want is for Joe to find out that we know, because he could play his idol, and then any of our heads would be on the chopping block; probably Cole’s first. So right now, him wanting to blindside Joe, I am not sure is the best strategy at this point.</v>
      </c>
    </row>
    <row r="396">
      <c r="A396" s="5"/>
      <c r="B396" s="7" t="str">
        <f>IFERROR(__xludf.DUMMYFUNCTION("""COMPUTED_VALUE"""),"Jessica (1/7): I instantly looked over at Cole when I saw that I had a red buff and he had a red buff, too. Like, my palms are sweating, my heart was racing. It was awesome.")</f>
        <v>Jessica (1/7): I instantly looked over at Cole when I saw that I had a red buff and he had a red buff, too. Like, my palms are sweating, my heart was racing. It was awesome.</v>
      </c>
    </row>
    <row r="397">
      <c r="A397" s="5"/>
      <c r="B397" s="7" t="str">
        <f>IFERROR(__xludf.DUMMYFUNCTION("""COMPUTED_VALUE"""),"Jessica (2/7): While the whole tribe is getting to know each other, I look in my chip bag and I see, to my surprise, the words “Secret Advantage.” It looked like a big chip-- I almost just ate it! And then I’m like, “Well, that would have been awful.” I p"&amp;"robably stared at it a little too long, and then I realized, “Jessica, you’re staring at your chips too long.” So then I rolled it up until I can get a better read of it.")</f>
        <v>Jessica (2/7): While the whole tribe is getting to know each other, I look in my chip bag and I see, to my surprise, the words “Secret Advantage.” It looked like a big chip-- I almost just ate it! And then I’m like, “Well, that would have been awful.” I probably stared at it a little too long, and then I realized, “Jessica, you’re staring at your chips too long.” So then I rolled it up until I can get a better read of it.</v>
      </c>
    </row>
    <row r="398">
      <c r="A398" s="5"/>
      <c r="B398" s="7" t="str">
        <f>IFERROR(__xludf.DUMMYFUNCTION("""COMPUTED_VALUE"""),"Jessica (3/7): Right now I feel like I have a ton of power. I have the opportunity to block another player’s vote at the next Tribal Council. I can only imagine what kind of chaos this could cause when it’s actually used. So I feel lucky that I found it. "&amp;"Somebody’s angel was like… (gestures bell toll) “There you go my friend.”")</f>
        <v>Jessica (3/7): Right now I feel like I have a ton of power. I have the opportunity to block another player’s vote at the next Tribal Council. I can only imagine what kind of chaos this could cause when it’s actually used. So I feel lucky that I found it. Somebody’s angel was like… (gestures bell toll) “There you go my friend.”</v>
      </c>
    </row>
    <row r="399">
      <c r="A399" s="5"/>
      <c r="B399" s="7" t="str">
        <f>IFERROR(__xludf.DUMMYFUNCTION("""COMPUTED_VALUE"""),"Jessica (4/7): When he said they know about the secret advantage, everything in me crashed, because only two people knew, Cole, and Mike. So one of them opened their mouth.")</f>
        <v>Jessica (4/7): When he said they know about the secret advantage, everything in me crashed, because only two people knew, Cole, and Mike. So one of them opened their mouth.</v>
      </c>
    </row>
    <row r="400">
      <c r="A400" s="5"/>
      <c r="B400" s="7" t="str">
        <f>IFERROR(__xludf.DUMMYFUNCTION("""COMPUTED_VALUE"""),"Jessica (5/7): Cole burned me bad. He can’t even keep a secret… for a day.")</f>
        <v>Jessica (5/7): Cole burned me bad. He can’t even keep a secret… for a day.</v>
      </c>
    </row>
    <row r="401">
      <c r="A401" s="5"/>
      <c r="B401" s="7" t="str">
        <f>IFERROR(__xludf.DUMMYFUNCTION("""COMPUTED_VALUE"""),"Jessica (6/7): He hurt me. Whether he meant to or not, he did. But I would never admit that to him. (tearfully) When I get hurt, I always wonder, “Was it me, and did I choose to form a relationship with someone that I just shouldn’t have, and that’s why I"&amp;" got hurt?” And that’s how I feel now with Cole. Did I make a poor decision from the beginning, and how do I move forward in this game thinking that? So, yeah, I had to swallow that. It hurt.")</f>
        <v>Jessica (6/7): He hurt me. Whether he meant to or not, he did. But I would never admit that to him. (tearfully) When I get hurt, I always wonder, “Was it me, and did I choose to form a relationship with someone that I just shouldn’t have, and that’s why I got hurt?” And that’s how I feel now with Cole. Did I make a poor decision from the beginning, and how do I move forward in this game thinking that? So, yeah, I had to swallow that. It hurt.</v>
      </c>
    </row>
    <row r="402">
      <c r="A402" s="5"/>
      <c r="B402" s="7" t="str">
        <f>IFERROR(__xludf.DUMMYFUNCTION("""COMPUTED_VALUE"""),"Jessica (7/7): Tonight, I have the opportunity to block a Levu player’s vote at Tribal Council. The goal is to help the Healers, so I’m going to disrupt the Levu tribe as much as I can.")</f>
        <v>Jessica (7/7): Tonight, I have the opportunity to block a Levu player’s vote at Tribal Council. The goal is to help the Healers, so I’m going to disrupt the Levu tribe as much as I can.</v>
      </c>
    </row>
    <row r="403">
      <c r="A403" s="5"/>
      <c r="B403" s="7" t="str">
        <f>IFERROR(__xludf.DUMMYFUNCTION("""COMPUTED_VALUE"""),"Jessica (1/1): When we first got here after the split, I felt like Cole, Mike, and I were in control, but after seeing Cole tell secrets, I do believe that Mike is paranoid about Cole as a number. On the flip side of that, Mike can keep a secret, so right"&amp;" now it would be to the benefit of my game to form more of a bond with Mike.")</f>
        <v>Jessica (1/1): When we first got here after the split, I felt like Cole, Mike, and I were in control, but after seeing Cole tell secrets, I do believe that Mike is paranoid about Cole as a number. On the flip side of that, Mike can keep a secret, so right now it would be to the benefit of my game to form more of a bond with Mike.</v>
      </c>
    </row>
    <row r="404">
      <c r="A404" s="5"/>
      <c r="B404" s="7" t="str">
        <f>IFERROR(__xludf.DUMMYFUNCTION("""COMPUTED_VALUE"""),"Jessica (1/1): Cole fainted. My initial feeling is just straight fear. Like, all of us are scared, but Dr. Mike and I were in control. We knew to get fluid in him. We knew to get food. He did it with two Healers in the healthcare world. It’s a food-relate"&amp;"d issue. I felt bad for him. I literally just wanted to hold him. And in that moment I realized that I really do care for him a lot more than I thought I did. I’m not ready to play this game without Cole.")</f>
        <v>Jessica (1/1): Cole fainted. My initial feeling is just straight fear. Like, all of us are scared, but Dr. Mike and I were in control. We knew to get fluid in him. We knew to get food. He did it with two Healers in the healthcare world. It’s a food-related issue. I felt bad for him. I literally just wanted to hold him. And in that moment I realized that I really do care for him a lot more than I thought I did. I’m not ready to play this game without Cole.</v>
      </c>
    </row>
    <row r="405">
      <c r="A405" s="5"/>
      <c r="B405" s="7" t="str">
        <f>IFERROR(__xludf.DUMMYFUNCTION("""COMPUTED_VALUE"""),"Jessica (1/3): This Aussie waiter, you know, he brings me a Thunder From Down Under, and I’m like, “I love your Thunder From Down Under,” and that’s not something that typically comes out of my mouth. Being a virgin, I’m just-- I try to stay pretty moral "&amp;"and holy. Aside from the joy and the excitement about the Outback steaks, the game ultimately kicks back in. So the goal going into the merge was to remain Yawa Five to the end. That’s me, Lauren, Mike, Cole and Ben, but we need to bring in at least two m"&amp;"ore people to make the majority. And I think we can get to the old Healers, Joe and Desi. So we’ll see if it works. As long as no one tries to break away from the alliance, we’ll be good.")</f>
        <v>Jessica (1/3): This Aussie waiter, you know, he brings me a Thunder From Down Under, and I’m like, “I love your Thunder From Down Under,” and that’s not something that typically comes out of my mouth. Being a virgin, I’m just-- I try to stay pretty moral and holy. Aside from the joy and the excitement about the Outback steaks, the game ultimately kicks back in. So the goal going into the merge was to remain Yawa Five to the end. That’s me, Lauren, Mike, Cole and Ben, but we need to bring in at least two more people to make the majority. And I think we can get to the old Healers, Joe and Desi. So we’ll see if it works. As long as no one tries to break away from the alliance, we’ll be good.</v>
      </c>
    </row>
    <row r="406">
      <c r="A406" s="5"/>
      <c r="B406" s="7" t="str">
        <f>IFERROR(__xludf.DUMMYFUNCTION("""COMPUTED_VALUE"""),"Jessica (2/3): I spoke with Desi, and I was pleased to hear that her and Joe were still working together, so now I have all of the old Healers and Lauren and Ben from Yawa, and that’s the majority. I am feeling like a queen bee at this moment.")</f>
        <v>Jessica (2/3): I spoke with Desi, and I was pleased to hear that her and Joe were still working together, so now I have all of the old Healers and Lauren and Ben from Yawa, and that’s the majority. I am feeling like a queen bee at this moment.</v>
      </c>
    </row>
    <row r="407">
      <c r="A407" s="5"/>
      <c r="B407" s="7" t="str">
        <f>IFERROR(__xludf.DUMMYFUNCTION("""COMPUTED_VALUE"""),"Jessica (3/3): Cole has made some big mistakes, especially with food. He just doesn’t think… and he goes off by himself, he doesn’t talk to the group, he eats food alone. You can’t do that in Survivor. But Cole is my number one, and I just feel a connecti"&amp;"on with him. We have built a great thing together, and I need him here. So I think it’s time for another chat.")</f>
        <v>Jessica (3/3): Cole has made some big mistakes, especially with food. He just doesn’t think… and he goes off by himself, he doesn’t talk to the group, he eats food alone. You can’t do that in Survivor. But Cole is my number one, and I just feel a connection with him. We have built a great thing together, and I need him here. So I think it’s time for another chat.</v>
      </c>
    </row>
    <row r="408">
      <c r="A408" s="5"/>
      <c r="B408" s="7"/>
    </row>
    <row r="409">
      <c r="A409" s="5"/>
      <c r="B409" s="7"/>
    </row>
    <row r="410">
      <c r="A410" s="5" t="s">
        <v>12</v>
      </c>
      <c r="B410" s="3" t="str">
        <f>IFERROR(__xludf.DUMMYFUNCTION("FILTER('Data Entry'!$A:$A,LEFT('Data Entry'!$A:$A,LEN(A410))=A410)"),"Ali (1/2): Coming from that horrible competition, I was just pretty pissed. I’m hoping that our work ethic and our strength alone can push us to come together and get it done, but at this point, I’m very nervous.")</f>
        <v>Ali (1/2): Coming from that horrible competition, I was just pretty pissed. I’m hoping that our work ethic and our strength alone can push us to come together and get it done, but at this point, I’m very nervous.</v>
      </c>
    </row>
    <row r="411">
      <c r="A411" s="6"/>
      <c r="B411" s="7" t="str">
        <f>IFERROR(__xludf.DUMMYFUNCTION("""COMPUTED_VALUE"""),"Ali (2/2): My priorities for Day 1 are to make sure that I absolutely connect with people, and Patrick seems like he’s, you know, meshing well with the group just from the very beginning, so I kind of want to see where his head is at. I know if we never l"&amp;"ose, we don’t ever have to worry pretty much about an alliance, but the way we looked in the first challenge, we should probably, you know, start talking now.")</f>
        <v>Ali (2/2): My priorities for Day 1 are to make sure that I absolutely connect with people, and Patrick seems like he’s, you know, meshing well with the group just from the very beginning, so I kind of want to see where his head is at. I know if we never lose, we don’t ever have to worry pretty much about an alliance, but the way we looked in the first challenge, we should probably, you know, start talking now.</v>
      </c>
    </row>
    <row r="412">
      <c r="A412" s="5"/>
      <c r="B412" s="7" t="str">
        <f>IFERROR(__xludf.DUMMYFUNCTION("""COMPUTED_VALUE"""),"Ali (1/4): This game is all about handling different personalities, you know, and I think that it’s just something that I’m good at. And I don’t know if everyone is thinking, “Oh, Simone is the diva. I don’t want to deal with that,” you know, whatever, bu"&amp;"t I see Simone’s value at this time. I mean, being here with a whole bunch of random people is a big step for her. And, um, I definitely could use that for my advantage and kind of pull Simone on to my side.")</f>
        <v>Ali (1/4): This game is all about handling different personalities, you know, and I think that it’s just something that I’m good at. And I don’t know if everyone is thinking, “Oh, Simone is the diva. I don’t want to deal with that,” you know, whatever, but I see Simone’s value at this time. I mean, being here with a whole bunch of random people is a big step for her. And, um, I definitely could use that for my advantage and kind of pull Simone on to my side.</v>
      </c>
    </row>
    <row r="413">
      <c r="A413" s="5"/>
      <c r="B413" s="7" t="str">
        <f>IFERROR(__xludf.DUMMYFUNCTION("""COMPUTED_VALUE"""),"Ali (2/4): I could see her being very loyal, um, for a long time. You know, I could definitely mold her. I’m here to win. So, I mean, I feel like Simone, I could use as putty in my hands.")</f>
        <v>Ali (2/4): I could see her being very loyal, um, for a long time. You know, I could definitely mold her. I’m here to win. So, I mean, I feel like Simone, I could use as putty in my hands.</v>
      </c>
    </row>
    <row r="414">
      <c r="A414" s="5"/>
      <c r="B414" s="7" t="str">
        <f>IFERROR(__xludf.DUMMYFUNCTION("""COMPUTED_VALUE"""),"Ali (3/4): Patrick’s name is starting to come up and it’s so early. And I’m like, “How am I supposed to work with him if Patrick is, you know, getting on people’s nerves and he’s nuts?” With Patrick, I feel like I’m babysitting a lot. But I don’t want tha"&amp;"t to be my job. I’m here to play for me. I’m not here to play for anybody else. You know, and I think that I’m gonna have to definitely think about where we stand and how important this relationship is, because if people decide to vote Patrick out, I don’"&amp;"t think I need him in this game anymore.")</f>
        <v>Ali (3/4): Patrick’s name is starting to come up and it’s so early. And I’m like, “How am I supposed to work with him if Patrick is, you know, getting on people’s nerves and he’s nuts?” With Patrick, I feel like I’m babysitting a lot. But I don’t want that to be my job. I’m here to play for me. I’m not here to play for anybody else. You know, and I think that I’m gonna have to definitely think about where we stand and how important this relationship is, because if people decide to vote Patrick out, I don’t think I need him in this game anymore.</v>
      </c>
    </row>
    <row r="415">
      <c r="A415" s="5"/>
      <c r="B415" s="7" t="str">
        <f>IFERROR(__xludf.DUMMYFUNCTION("""COMPUTED_VALUE"""),"Ali (4/4): Going into tonight, I definitely have options. You know, I know Simone will listen to me and I know that she would follow me, but me and Pat have been together since Day 1. He looks at me and I can tell that he trusts me more than anyone else i"&amp;"n this game. My only concern is people aren’t sure about Patrick for the long haul. I think everybody knows he’s way too unpredictable. They never know what he’s gonna do.")</f>
        <v>Ali (4/4): Going into tonight, I definitely have options. You know, I know Simone will listen to me and I know that she would follow me, but me and Pat have been together since Day 1. He looks at me and I can tell that he trusts me more than anyone else in this game. My only concern is people aren’t sure about Patrick for the long haul. I think everybody knows he’s way too unpredictable. They never know what he’s gonna do.</v>
      </c>
    </row>
    <row r="416">
      <c r="A416" s="5"/>
      <c r="B416" s="7" t="str">
        <f>IFERROR(__xludf.DUMMYFUNCTION("""COMPUTED_VALUE"""),"Ali (1/3): I have no idea what’s going on with Patrick. At Tribal Council, he’s just blurting out words. But if Patrick goes, we’re not going to be as strong in challenges. He brings a lot in competitions and he works extremely hard, and I think that’s ea"&amp;"sier to tolerate than someone who doesn’t really bring much at all. Patrick doesn’t understand that the social game is so huge for Survivor, but at this point, I kind of need him, and so I need him to kind of not say things that are gonna rub people the w"&amp;"rong way.")</f>
        <v>Ali (1/3): I have no idea what’s going on with Patrick. At Tribal Council, he’s just blurting out words. But if Patrick goes, we’re not going to be as strong in challenges. He brings a lot in competitions and he works extremely hard, and I think that’s easier to tolerate than someone who doesn’t really bring much at all. Patrick doesn’t understand that the social game is so huge for Survivor, but at this point, I kind of need him, and so I need him to kind of not say things that are gonna rub people the wrong way.</v>
      </c>
    </row>
    <row r="417">
      <c r="A417" s="5"/>
      <c r="B417" s="7" t="str">
        <f>IFERROR(__xludf.DUMMYFUNCTION("""COMPUTED_VALUE"""),"Ali (2/3): Me and Patrick have a pretty good relationship, but he doesn’t really have a social game, and I want to look out for him. And so I think that for my game, I need to help Patrick mesh better with the group.")</f>
        <v>Ali (2/3): Me and Patrick have a pretty good relationship, but he doesn’t really have a social game, and I want to look out for him. And so I think that for my game, I need to help Patrick mesh better with the group.</v>
      </c>
    </row>
    <row r="418">
      <c r="A418" s="5"/>
      <c r="B418" s="7" t="str">
        <f>IFERROR(__xludf.DUMMYFUNCTION("""COMPUTED_VALUE"""),"Ali (3/3): Patrick being the competitive person that he is, he was supposed to be the one strong in challenges. But again, when it came down to it, we didn’t win. And it’s just, it’s kind of like a repetition for us. So I need to figure out if Patrick bei"&amp;"ng around is really an advantage anymore.")</f>
        <v>Ali (3/3): Patrick being the competitive person that he is, he was supposed to be the one strong in challenges. But again, when it came down to it, we didn’t win. And it’s just, it’s kind of like a repetition for us. So I need to figure out if Patrick being around is really an advantage anymore.</v>
      </c>
    </row>
    <row r="419">
      <c r="A419" s="5"/>
      <c r="B419" s="7" t="str">
        <f>IFERROR(__xludf.DUMMYFUNCTION("""COMPUTED_VALUE"""),"Ali (1/1): Now that the Healers and the Heroes and the Hustlers are all switched up, the game has kinda stepped up a level, and you gotta perform.")</f>
        <v>Ali (1/1): Now that the Healers and the Heroes and the Hustlers are all switched up, the game has kinda stepped up a level, and you gotta perform.</v>
      </c>
    </row>
    <row r="420">
      <c r="A420" s="5"/>
      <c r="B420" s="7" t="str">
        <f>IFERROR(__xludf.DUMMYFUNCTION("""COMPUTED_VALUE"""),"Ali (1/3): Ryan didn’t do well in the Reward Challenge, but challenges are only part of the game. I’ve been with Ryan the whole time, so my trust with Ryan is there. And I need to do everything I can to have his back.")</f>
        <v>Ali (1/3): Ryan didn’t do well in the Reward Challenge, but challenges are only part of the game. I’ve been with Ryan the whole time, so my trust with Ryan is there. And I need to do everything I can to have his back.</v>
      </c>
    </row>
    <row r="421">
      <c r="A421" s="5"/>
      <c r="B421" s="7" t="str">
        <f>IFERROR(__xludf.DUMMYFUNCTION("""COMPUTED_VALUE"""),"Ali (2/3): The Hustlers were just a group of losers, but being here I can finally actually build these personal relationships that I know will further my game. So if I can build this rapport with Roark, hopefully when the merge does come, she will take me"&amp;" in as a part of their six, seven, because at the beginning you’re gonna need a lot of numbers. It’s very difficult to know to make the right decision, but I think that going with Roark is best for our game right now. I think that the next two Tribals, if"&amp;" we have to go, we can vote out Chrissy and then JP. If this works out, we can go far in this game.")</f>
        <v>Ali (2/3): The Hustlers were just a group of losers, but being here I can finally actually build these personal relationships that I know will further my game. So if I can build this rapport with Roark, hopefully when the merge does come, she will take me in as a part of their six, seven, because at the beginning you’re gonna need a lot of numbers. It’s very difficult to know to make the right decision, but I think that going with Roark is best for our game right now. I think that the next two Tribals, if we have to go, we can vote out Chrissy and then JP. If this works out, we can go far in this game.</v>
      </c>
    </row>
    <row r="422">
      <c r="A422" s="5"/>
      <c r="B422" s="7" t="str">
        <f>IFERROR(__xludf.DUMMYFUNCTION("""COMPUTED_VALUE"""),"Ali (3/3): The main reason for taking out Chrissy tonight is that she just could not balance on that beam, and with her, we’re not going to be as strong in challenges. And so I want Chrissy to go home tonight.")</f>
        <v>Ali (3/3): The main reason for taking out Chrissy tonight is that she just could not balance on that beam, and with her, we’re not going to be as strong in challenges. And so I want Chrissy to go home tonight.</v>
      </c>
    </row>
    <row r="423">
      <c r="A423" s="5"/>
      <c r="B423" s="7" t="str">
        <f>IFERROR(__xludf.DUMMYFUNCTION("""COMPUTED_VALUE"""),"Ali (1/3): Tribal Council was a shock. I mean, I was betrayed by my closest ally in this whole entire thing, you know? And it hurts. (sniffles) (crying) I said a hundred times I wasn’t going to come out here and cry, but… (sniffles) you know, it’s rough, "&amp;"and… I just want to do my best. Having this kick in the butt, being pushed down to the bottom, you know, it’s a wake-up call, because moving forward, I’ve got to understand it’s just me, because I don’t think I will ever trust Ryan again in this game.")</f>
        <v>Ali (1/3): Tribal Council was a shock. I mean, I was betrayed by my closest ally in this whole entire thing, you know? And it hurts. (sniffles) (crying) I said a hundred times I wasn’t going to come out here and cry, but… (sniffles) you know, it’s rough, and… I just want to do my best. Having this kick in the butt, being pushed down to the bottom, you know, it’s a wake-up call, because moving forward, I’ve got to understand it’s just me, because I don’t think I will ever trust Ryan again in this game.</v>
      </c>
    </row>
    <row r="424">
      <c r="A424" s="5"/>
      <c r="B424" s="7" t="str">
        <f>IFERROR(__xludf.DUMMYFUNCTION("""COMPUTED_VALUE"""),"Ali (2/3): After Tribal, I had a blow-up with Ryan, so I know that my name has been on the line, and I’m more nervous than I probably have ever been.")</f>
        <v>Ali (2/3): After Tribal, I had a blow-up with Ryan, so I know that my name has been on the line, and I’m more nervous than I probably have ever been.</v>
      </c>
    </row>
    <row r="425">
      <c r="A425" s="5"/>
      <c r="B425" s="7" t="str">
        <f>IFERROR(__xludf.DUMMYFUNCTION("""COMPUTED_VALUE"""),"Ali (3/3): After the last Tribal Council, I was definitely on the outs, but I think I found my crack. I just have to make it one more vote until we merge, one or two at the most. I still can’t trust Ryan, but he definitely sees that JP is only a threat mo"&amp;"ving further. Now I need to get with Chrissy. I know that I voted for Chrissy, but the thing is, I know that Chrissy is a very smart person. And, I mean, it just doesn’t make sense to keep JP.")</f>
        <v>Ali (3/3): After the last Tribal Council, I was definitely on the outs, but I think I found my crack. I just have to make it one more vote until we merge, one or two at the most. I still can’t trust Ryan, but he definitely sees that JP is only a threat moving further. Now I need to get with Chrissy. I know that I voted for Chrissy, but the thing is, I know that Chrissy is a very smart person. And, I mean, it just doesn’t make sense to keep JP.</v>
      </c>
    </row>
    <row r="426">
      <c r="A426" s="5"/>
      <c r="B426" s="7"/>
    </row>
    <row r="427">
      <c r="A427" s="5"/>
      <c r="B427" s="7"/>
    </row>
    <row r="428">
      <c r="A428" s="5" t="s">
        <v>13</v>
      </c>
      <c r="B428" s="3" t="str">
        <f>IFERROR(__xludf.DUMMYFUNCTION("FILTER('Data Entry'!$A:$A,LEFT('Data Entry'!$A:$A,LEN(A428))=A428)"),"Roark (1/1): As we row in, we see the biggest fire any of us have ever seen. And it sets us off on the right foot. Healers are definitely a team-based group in terms of how we approach our careers, in terms of how we approach our lives, and I think that’s"&amp;" a really distinct difference between us and the other two.")</f>
        <v>Roark (1/1): As we row in, we see the biggest fire any of us have ever seen. And it sets us off on the right foot. Healers are definitely a team-based group in terms of how we approach our careers, in terms of how we approach our lives, and I think that’s a really distinct difference between us and the other two.</v>
      </c>
    </row>
    <row r="429">
      <c r="A429" s="6"/>
      <c r="B429" s="7" t="str">
        <f>IFERROR(__xludf.DUMMYFUNCTION("""COMPUTED_VALUE"""),"Roark (1/1): Joe is an amazing blindside candidate because he is locked in on Mike. And so I am full buy-in to the Joe-blindside-enjoy-your-idol-as-a-souvenir plan.")</f>
        <v>Roark (1/1): Joe is an amazing blindside candidate because he is locked in on Mike. And so I am full buy-in to the Joe-blindside-enjoy-your-idol-as-a-souvenir plan.</v>
      </c>
    </row>
    <row r="430">
      <c r="A430" s="5"/>
      <c r="B430" s="7" t="str">
        <f>IFERROR(__xludf.DUMMYFUNCTION("""COMPUTED_VALUE"""),"Roark (1/1): The new Soko is myself, JP and Chrissy from the Heroes, and Ryan and Ali from the Hustlers. I pretty much went from a tribe of six Healers, who were super tight, to the lone Healer at Soko beach.")</f>
        <v>Roark (1/1): The new Soko is myself, JP and Chrissy from the Heroes, and Ryan and Ali from the Hustlers. I pretty much went from a tribe of six Healers, who were super tight, to the lone Healer at Soko beach.</v>
      </c>
    </row>
    <row r="431">
      <c r="A431" s="5"/>
      <c r="B431" s="7" t="str">
        <f>IFERROR(__xludf.DUMMYFUNCTION("""COMPUTED_VALUE"""),"Roark (1/4): I’m objectively on the outside, as I am the lone Healer at Soko beach. I love a 2-2-1 split, and I want to start developing friendships with these people where they feel safe with me to talk game with me.")</f>
        <v>Roark (1/4): I’m objectively on the outside, as I am the lone Healer at Soko beach. I love a 2-2-1 split, and I want to start developing friendships with these people where they feel safe with me to talk game with me.</v>
      </c>
    </row>
    <row r="432">
      <c r="A432" s="5"/>
      <c r="B432" s="7" t="str">
        <f>IFERROR(__xludf.DUMMYFUNCTION("""COMPUTED_VALUE"""),"Roark (2/4): It’s definitely good to receive some support from Ali, some interest in working together, and when we merge, if she is looking for numbers, I can bring some numbers.")</f>
        <v>Roark (2/4): It’s definitely good to receive some support from Ali, some interest in working together, and when we merge, if she is looking for numbers, I can bring some numbers.</v>
      </c>
    </row>
    <row r="433">
      <c r="A433" s="5"/>
      <c r="B433" s="7" t="str">
        <f>IFERROR(__xludf.DUMMYFUNCTION("""COMPUTED_VALUE"""),"Roark (3/4): Tonight is my first Tribal Council. I am nervous, but Chrissy definitely struggled in this challenge. She needs to go.")</f>
        <v>Roark (3/4): Tonight is my first Tribal Council. I am nervous, but Chrissy definitely struggled in this challenge. She needs to go.</v>
      </c>
    </row>
    <row r="434">
      <c r="A434" s="5"/>
      <c r="B434" s="7" t="str">
        <f>IFERROR(__xludf.DUMMYFUNCTION("""COMPUTED_VALUE"""),"Roark (4/4): We’re headed to Tribal and today is the first day Chrissy ever feels the need to talk game with me. In my head, I’m like, “Are you kidding me?” I want Chrissy to go home.")</f>
        <v>Roark (4/4): We’re headed to Tribal and today is the first day Chrissy ever feels the need to talk game with me. In my head, I’m like, “Are you kidding me?” I want Chrissy to go home.</v>
      </c>
    </row>
    <row r="435">
      <c r="A435" s="5"/>
      <c r="B435" s="7"/>
    </row>
    <row r="436">
      <c r="A436" s="5"/>
      <c r="B436" s="7"/>
    </row>
    <row r="437">
      <c r="A437" s="5" t="s">
        <v>14</v>
      </c>
      <c r="B437" s="3" t="str">
        <f>IFERROR(__xludf.DUMMYFUNCTION("FILTER('Data Entry'!$A:$A,LEFT('Data Entry'!$A:$A,LEN(A437))=A437)"),"Alan (1/5): I played in the NFL for nine years, and after you play for a while, you can see who’s a tempo setter. And just now, I got a sense of how people are playing the game. And I’m definitely going to play the game, which for me is a full tilt sprint"&amp;" out the gate.")</f>
        <v>Alan (1/5): I played in the NFL for nine years, and after you play for a while, you can see who’s a tempo setter. And just now, I got a sense of how people are playing the game. And I’m definitely going to play the game, which for me is a full tilt sprint out the gate.</v>
      </c>
    </row>
    <row r="438">
      <c r="A438" s="6"/>
      <c r="B438" s="7" t="str">
        <f>IFERROR(__xludf.DUMMYFUNCTION("""COMPUTED_VALUE"""),"Alan (2/5): I’ve been watching those two for a while, and I honestly think Ashley and JP are working together, so I want to make them believe I’ll work with them, but this power couple or whatever they got going on is over.")</f>
        <v>Alan (2/5): I’ve been watching those two for a while, and I honestly think Ashley and JP are working together, so I want to make them believe I’ll work with them, but this power couple or whatever they got going on is over.</v>
      </c>
    </row>
    <row r="439">
      <c r="A439" s="5"/>
      <c r="B439" s="7" t="str">
        <f>IFERROR(__xludf.DUMMYFUNCTION("""COMPUTED_VALUE"""),"Alan (3/5): I know there’s something going on between JP and Ashley. It’s red flags all over the place between those two. I need to let everybody know those two are stronger together right now than we are all as individuals.")</f>
        <v>Alan (3/5): I know there’s something going on between JP and Ashley. It’s red flags all over the place between those two. I need to let everybody know those two are stronger together right now than we are all as individuals.</v>
      </c>
    </row>
    <row r="440">
      <c r="A440" s="5"/>
      <c r="B440" s="7" t="str">
        <f>IFERROR(__xludf.DUMMYFUNCTION("""COMPUTED_VALUE"""),"Alan (4/5): I don’t know if they had an idol. I didn’t actually see anything. I just threw it out there. I know I look like the crazy man, but now I got suspicion going, and I just put a target on their back if it worked the way it’s supposed to work.")</f>
        <v>Alan (4/5): I don’t know if they had an idol. I didn’t actually see anything. I just threw it out there. I know I look like the crazy man, but now I got suspicion going, and I just put a target on their back if it worked the way it’s supposed to work.</v>
      </c>
    </row>
    <row r="441">
      <c r="A441" s="5"/>
      <c r="B441" s="7" t="str">
        <f>IFERROR(__xludf.DUMMYFUNCTION("""COMPUTED_VALUE"""),"Alan (5/5): Ashley and JP think that I’m still in the core four with them, but I don’t trust Ashley and JP further than I can throw ‘em. They might be like, “Okay, Alan gotta go.” So whatever they trying to do, I’m blowing it up.")</f>
        <v>Alan (5/5): Ashley and JP think that I’m still in the core four with them, but I don’t trust Ashley and JP further than I can throw ‘em. They might be like, “Okay, Alan gotta go.” So whatever they trying to do, I’m blowing it up.</v>
      </c>
    </row>
    <row r="442">
      <c r="A442" s="5"/>
      <c r="B442" s="7" t="str">
        <f>IFERROR(__xludf.DUMMYFUNCTION("""COMPUTED_VALUE"""),"Alan (1/1): Tribal Council was intense. I mean, I was not expecting fists to start flying like that. But at the end of the day, I think I got what I wanted in terms of people really thinking that Ashley and JP are a power couple. Like, so my plan worked e"&amp;"ssentially, like whether I’m right or whether I’m wrong, I think I created some kind of suspicion. And a lot of times, suspicion gets you the results that you want.")</f>
        <v>Alan (1/1): Tribal Council was intense. I mean, I was not expecting fists to start flying like that. But at the end of the day, I think I got what I wanted in terms of people really thinking that Ashley and JP are a power couple. Like, so my plan worked essentially, like whether I’m right or whether I’m wrong, I think I created some kind of suspicion. And a lot of times, suspicion gets you the results that you want.</v>
      </c>
    </row>
    <row r="443">
      <c r="A443" s="5"/>
      <c r="B443" s="7" t="str">
        <f>IFERROR(__xludf.DUMMYFUNCTION("""COMPUTED_VALUE"""),"Alan (1/2): Man, I’ve been having trouble with them coconuts. Everybody else has figured out how to get them coconuts open, and I am struggling with them and I don’t know why. It frustrates me that it takes me 30 minutes to get a coconut open.")</f>
        <v>Alan (1/2): Man, I’ve been having trouble with them coconuts. Everybody else has figured out how to get them coconuts open, and I am struggling with them and I don’t know why. It frustrates me that it takes me 30 minutes to get a coconut open.</v>
      </c>
    </row>
    <row r="444">
      <c r="A444" s="5"/>
      <c r="B444" s="7" t="str">
        <f>IFERROR(__xludf.DUMMYFUNCTION("""COMPUTED_VALUE"""),"Alan (2/2): This is not my element at all. At the end of the day, I played in the NFL, and I can’t even get a coconut open. And I’m trying to laugh about it just so people don’t think, “Oh, this guy can’t even get a coconut open.” But it’s tough out here.")</f>
        <v>Alan (2/2): This is not my element at all. At the end of the day, I played in the NFL, and I can’t even get a coconut open. And I’m trying to laugh about it just so people don’t think, “Oh, this guy can’t even get a coconut open.” But it’s tough out here.</v>
      </c>
    </row>
    <row r="445">
      <c r="A445" s="5"/>
      <c r="B445" s="7" t="str">
        <f>IFERROR(__xludf.DUMMYFUNCTION("""COMPUTED_VALUE"""),"Alan (1/2): We lost again. I mean, it was deflating. So you got me and Ash, you got Desi and Joe, and then you got Devon. No question, Devon is a swing vote, and whoever he goes with is going to come out on top.")</f>
        <v>Alan (1/2): We lost again. I mean, it was deflating. So you got me and Ash, you got Desi and Joe, and then you got Devon. No question, Devon is a swing vote, and whoever he goes with is going to come out on top.</v>
      </c>
    </row>
    <row r="446">
      <c r="A446" s="5"/>
      <c r="B446" s="7" t="str">
        <f>IFERROR(__xludf.DUMMYFUNCTION("""COMPUTED_VALUE"""),"Alan (2/2): Now everything’s up in the air, because if he pulls out the idol and we go for him, one of us are going home.")</f>
        <v>Alan (2/2): Now everything’s up in the air, because if he pulls out the idol and we go for him, one of us are going home.</v>
      </c>
    </row>
    <row r="447">
      <c r="A447" s="5"/>
      <c r="B447" s="7"/>
    </row>
    <row r="448">
      <c r="A448" s="5"/>
      <c r="B448" s="7"/>
    </row>
    <row r="449">
      <c r="A449" s="5" t="s">
        <v>15</v>
      </c>
      <c r="B449" s="3" t="str">
        <f>IFERROR(__xludf.DUMMYFUNCTION("FILTER('Data Entry'!$A:$A,LEFT('Data Entry'!$A:$A,LEN(A449))=A449)"),"Patrick (1/1): Ali, she’s a very smart girl and we are vibing really well, and on an island where we can trust no one, I feel that I can trust her, but it’s Survivor, you can’t know for sure. So I feel good, but I’m not certain.")</f>
        <v>Patrick (1/1): Ali, she’s a very smart girl and we are vibing really well, and on an island where we can trust no one, I feel that I can trust her, but it’s Survivor, you can’t know for sure. So I feel good, but I’m not certain.</v>
      </c>
    </row>
    <row r="450">
      <c r="A450" s="6"/>
      <c r="B450" s="7" t="str">
        <f>IFERROR(__xludf.DUMMYFUNCTION("""COMPUTED_VALUE"""),"Patrick (1/2): I’m scared of crabs. So I should probably conquer my fear of ‘em because I’m-I’m a lot bigger than that crab. I’m a wild banshee. I’m someone who wants to have a good time all the time. And my strategy is to keep everyone having fun. When y"&amp;"ou do that, you don't have to worry about being the bullseye.")</f>
        <v>Patrick (1/2): I’m scared of crabs. So I should probably conquer my fear of ‘em because I’m-I’m a lot bigger than that crab. I’m a wild banshee. I’m someone who wants to have a good time all the time. And my strategy is to keep everyone having fun. When you do that, you don't have to worry about being the bullseye.</v>
      </c>
    </row>
    <row r="451">
      <c r="A451" s="5"/>
      <c r="B451" s="7" t="str">
        <f>IFERROR(__xludf.DUMMYFUNCTION("""COMPUTED_VALUE"""),"Patrick (2/2): Tonight at Tribal Council, Simone is going to be the one going home. I have not seen her in any way helping us as a tribe. You know, it seems like everybody else is on the same page with me. The boys are already together, and Ali’s on my si"&amp;"de, so I’ve got a majority here. I think this tribe will be definitely better without Simone.")</f>
        <v>Patrick (2/2): Tonight at Tribal Council, Simone is going to be the one going home. I have not seen her in any way helping us as a tribe. You know, it seems like everybody else is on the same page with me. The boys are already together, and Ali’s on my side, so I’ve got a majority here. I think this tribe will be definitely better without Simone.</v>
      </c>
    </row>
    <row r="452">
      <c r="A452" s="5"/>
      <c r="B452" s="7" t="str">
        <f>IFERROR(__xludf.DUMMYFUNCTION("""COMPUTED_VALUE"""),"Patrick (1/4): I do kind of have idol fever. I want the idol. Now, I mean, I’m not really hiding looking for an idol and, you know, maybe that will turn around and bite me, but being a hustler, we’re always moving along-- pun intended. I have a moving com"&amp;"pany in Auburn, Alabama and the moving industry does not stop-- wheels always on the road, feet always on the ground, something always in motion. That’s why I work harder than the rest of my tribe members looking for an idol.")</f>
        <v>Patrick (1/4): I do kind of have idol fever. I want the idol. Now, I mean, I’m not really hiding looking for an idol and, you know, maybe that will turn around and bite me, but being a hustler, we’re always moving along-- pun intended. I have a moving company in Auburn, Alabama and the moving industry does not stop-- wheels always on the road, feet always on the ground, something always in motion. That’s why I work harder than the rest of my tribe members looking for an idol.</v>
      </c>
    </row>
    <row r="453">
      <c r="A453" s="5"/>
      <c r="B453" s="7" t="str">
        <f>IFERROR(__xludf.DUMMYFUNCTION("""COMPUTED_VALUE"""),"Patrick (2/4): She’s looking out for my best interest, and I’m looking out for hers as well. But Ali telling me to cool it is difficult because it takes away from my personality. I may not be able to create relationships if I’m not being me.")</f>
        <v>Patrick (2/4): She’s looking out for my best interest, and I’m looking out for hers as well. But Ali telling me to cool it is difficult because it takes away from my personality. I may not be able to create relationships if I’m not being me.</v>
      </c>
    </row>
    <row r="454">
      <c r="A454" s="5"/>
      <c r="B454" s="7" t="str">
        <f>IFERROR(__xludf.DUMMYFUNCTION("""COMPUTED_VALUE"""),"Patrick (3/4): So at the challenge, I wasn’t hitting all the targets like I should have been, and I should’ve let somebody, possibly, sub in for me. Lauren’s not happy with me. But by looking at her, I-I don’t think that her coming in for me would have re"&amp;"ally changed much.")</f>
        <v>Patrick (3/4): So at the challenge, I wasn’t hitting all the targets like I should have been, and I should’ve let somebody, possibly, sub in for me. Lauren’s not happy with me. But by looking at her, I-I don’t think that her coming in for me would have really changed much.</v>
      </c>
    </row>
    <row r="455">
      <c r="A455" s="5"/>
      <c r="B455" s="7" t="str">
        <f>IFERROR(__xludf.DUMMYFUNCTION("""COMPUTED_VALUE"""),"Patrick (4/4): So tonight, I’ve got the guys on my side. I’ve got Ali on my side, and I’m comfortable knowing Lauren’s going home. But I don’t want her going around worrying, so I’m trying to, you know, make sure I continue to have her part of my conversa"&amp;"tion and, you know, making her enjoy herself here.")</f>
        <v>Patrick (4/4): So tonight, I’ve got the guys on my side. I’ve got Ali on my side, and I’m comfortable knowing Lauren’s going home. But I don’t want her going around worrying, so I’m trying to, you know, make sure I continue to have her part of my conversation and, you know, making her enjoy herself here.</v>
      </c>
    </row>
    <row r="456">
      <c r="A456" s="5"/>
      <c r="B456" s="7"/>
    </row>
    <row r="457">
      <c r="A457" s="5"/>
      <c r="B457" s="7"/>
    </row>
    <row r="458">
      <c r="A458" s="5" t="s">
        <v>16</v>
      </c>
      <c r="B458" s="3" t="str">
        <f>IFERROR(__xludf.DUMMYFUNCTION("FILTER('Data Entry'!$A:$A,LEFT('Data Entry'!$A:$A,LEN(A458))=A458)"),"Simone (1/4): I’m not an outside person. The fact that I was relieving myself in the water was the biggest milestone. I know people think that this is paradise, but it’s tough out here and it’s hot all the time and there is no air conditioning.")</f>
        <v>Simone (1/4): I’m not an outside person. The fact that I was relieving myself in the water was the biggest milestone. I know people think that this is paradise, but it’s tough out here and it’s hot all the time and there is no air conditioning.</v>
      </c>
    </row>
    <row r="459">
      <c r="A459" s="6"/>
      <c r="B459" s="7" t="str">
        <f>IFERROR(__xludf.DUMMYFUNCTION("""COMPUTED_VALUE"""),"Simone (2/4): I think people look at me, they think, here is this person who has no experience in the outdoors, but, you know, I’m a hustler because I’m good under pressure.")</f>
        <v>Simone (2/4): I think people look at me, they think, here is this person who has no experience in the outdoors, but, you know, I’m a hustler because I’m good under pressure.</v>
      </c>
    </row>
    <row r="460">
      <c r="A460" s="5"/>
      <c r="B460" s="7" t="str">
        <f>IFERROR(__xludf.DUMMYFUNCTION("""COMPUTED_VALUE"""),"Simone (3/4): Survivor might push me to my limits, but I’ve been playing Survivor my entire life. I live on a tribe. I have 10 brothers and sisters, so I was fighting constantly to outperform everybody. I plan on gaining everybody’s respect by just workin"&amp;"g hard, because this is the Hustler tribe. This is the work ethic tribe.")</f>
        <v>Simone (3/4): Survivor might push me to my limits, but I’ve been playing Survivor my entire life. I live on a tribe. I have 10 brothers and sisters, so I was fighting constantly to outperform everybody. I plan on gaining everybody’s respect by just working hard, because this is the Hustler tribe. This is the work ethic tribe.</v>
      </c>
    </row>
    <row r="461">
      <c r="A461" s="5"/>
      <c r="B461" s="7" t="str">
        <f>IFERROR(__xludf.DUMMYFUNCTION("""COMPUTED_VALUE"""),"Simone (4/4): As far as challenges, it obviously stands out that I’m not one of the strongest people here, so I think I would be an easy vote. And so what I need to do is start shaping the narrative of this tribe. Clearly, Patrick is getting on Lauren’s n"&amp;"erves, and that’s going to play to my advantage. It is very easy for people to have opinions about Patrick, which makes it very easy to shape the narrative around him.")</f>
        <v>Simone (4/4): As far as challenges, it obviously stands out that I’m not one of the strongest people here, so I think I would be an easy vote. And so what I need to do is start shaping the narrative of this tribe. Clearly, Patrick is getting on Lauren’s nerves, and that’s going to play to my advantage. It is very easy for people to have opinions about Patrick, which makes it very easy to shape the narrative around him.</v>
      </c>
    </row>
    <row r="462">
      <c r="A462" s="5"/>
      <c r="B462" s="7"/>
    </row>
    <row r="463">
      <c r="A463" s="5"/>
      <c r="B463" s="7"/>
    </row>
    <row r="464">
      <c r="A464" s="5" t="s">
        <v>17</v>
      </c>
      <c r="B464" s="3" t="str">
        <f>IFERROR(__xludf.DUMMYFUNCTION("FILTER('Data Entry'!$A:$A,LEFT('Data Entry'!$A:$A,LEN(A464))=A464)"),"Katrina (1/2): I don’t feel totally safe. I don’t really have a good alliance on the team. I knew I need to get people to vote together. We need four people to vote for somebody.")</f>
        <v>Katrina (1/2): I don’t feel totally safe. I don’t really have a good alliance on the team. I knew I need to get people to vote together. We need four people to vote for somebody.</v>
      </c>
    </row>
    <row r="465">
      <c r="A465" s="6"/>
      <c r="B465" s="7" t="str">
        <f>IFERROR(__xludf.DUMMYFUNCTION("""COMPUTED_VALUE"""),"Katrina (2/2): Right now, I think I have a plan with Chrissy, Alan, and Ben. I have to put faith in three people that I’m not sure totally have my back. Hopefully it works.")</f>
        <v>Katrina (2/2): Right now, I think I have a plan with Chrissy, Alan, and Ben. I have to put faith in three people that I’m not sure totally have my back. Hopefully it works.</v>
      </c>
    </row>
    <row r="466">
      <c r="A466" s="5"/>
      <c r="B466" s="7"/>
    </row>
    <row r="467">
      <c r="A467" s="5"/>
      <c r="B467"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3.86"/>
  </cols>
  <sheetData>
    <row r="1">
      <c r="A1" s="8" t="s">
        <v>18</v>
      </c>
    </row>
    <row r="2">
      <c r="A2" s="8" t="s">
        <v>19</v>
      </c>
    </row>
    <row r="3">
      <c r="A3" s="8" t="s">
        <v>20</v>
      </c>
    </row>
    <row r="4">
      <c r="A4" s="8" t="s">
        <v>21</v>
      </c>
    </row>
    <row r="5">
      <c r="A5" s="8" t="s">
        <v>22</v>
      </c>
    </row>
    <row r="6">
      <c r="A6" s="8" t="s">
        <v>23</v>
      </c>
    </row>
    <row r="7">
      <c r="A7" s="8" t="s">
        <v>24</v>
      </c>
    </row>
    <row r="8">
      <c r="A8" s="8" t="s">
        <v>25</v>
      </c>
    </row>
    <row r="9">
      <c r="A9" s="8" t="s">
        <v>26</v>
      </c>
    </row>
    <row r="10">
      <c r="A10" s="8" t="s">
        <v>27</v>
      </c>
    </row>
    <row r="11">
      <c r="A11" s="8" t="s">
        <v>28</v>
      </c>
    </row>
    <row r="12">
      <c r="A12" s="8" t="s">
        <v>29</v>
      </c>
    </row>
    <row r="13">
      <c r="A13" s="8" t="s">
        <v>30</v>
      </c>
    </row>
    <row r="14">
      <c r="A14" s="8" t="s">
        <v>31</v>
      </c>
    </row>
    <row r="15">
      <c r="A15" s="8" t="s">
        <v>32</v>
      </c>
    </row>
    <row r="16">
      <c r="A16" s="8" t="s">
        <v>33</v>
      </c>
    </row>
    <row r="17">
      <c r="A17" s="8" t="s">
        <v>34</v>
      </c>
    </row>
    <row r="18">
      <c r="A18" s="8" t="s">
        <v>35</v>
      </c>
    </row>
    <row r="19">
      <c r="A19" s="8" t="s">
        <v>36</v>
      </c>
    </row>
    <row r="20">
      <c r="A20" s="8" t="s">
        <v>37</v>
      </c>
    </row>
    <row r="21">
      <c r="A21" s="8" t="s">
        <v>38</v>
      </c>
    </row>
    <row r="22">
      <c r="A22" s="8" t="s">
        <v>39</v>
      </c>
    </row>
    <row r="23">
      <c r="A23" s="8" t="s">
        <v>40</v>
      </c>
    </row>
    <row r="24">
      <c r="A24" s="8" t="s">
        <v>41</v>
      </c>
    </row>
    <row r="25">
      <c r="A25" s="8" t="s">
        <v>42</v>
      </c>
    </row>
    <row r="26">
      <c r="A26" s="8" t="s">
        <v>43</v>
      </c>
    </row>
    <row r="27">
      <c r="A27" s="8" t="s">
        <v>44</v>
      </c>
    </row>
    <row r="28">
      <c r="A28" s="8" t="s">
        <v>45</v>
      </c>
    </row>
    <row r="29">
      <c r="A29" s="8" t="s">
        <v>46</v>
      </c>
    </row>
    <row r="30">
      <c r="A30" s="8" t="s">
        <v>47</v>
      </c>
    </row>
    <row r="31">
      <c r="A31" s="8" t="s">
        <v>48</v>
      </c>
    </row>
    <row r="32">
      <c r="A32" s="8" t="s">
        <v>49</v>
      </c>
    </row>
    <row r="33">
      <c r="A33" s="8" t="s">
        <v>50</v>
      </c>
    </row>
    <row r="34">
      <c r="A34" s="8" t="s">
        <v>51</v>
      </c>
    </row>
    <row r="35">
      <c r="A35" s="8" t="s">
        <v>52</v>
      </c>
    </row>
    <row r="36">
      <c r="A36" s="8" t="s">
        <v>53</v>
      </c>
    </row>
    <row r="37">
      <c r="A37" s="8" t="s">
        <v>54</v>
      </c>
    </row>
    <row r="38">
      <c r="A38" s="8" t="s">
        <v>55</v>
      </c>
    </row>
    <row r="39">
      <c r="A39" s="8" t="s">
        <v>56</v>
      </c>
    </row>
    <row r="40">
      <c r="A40" s="8" t="s">
        <v>57</v>
      </c>
    </row>
    <row r="41">
      <c r="A41" s="8" t="s">
        <v>58</v>
      </c>
    </row>
    <row r="42">
      <c r="A42" s="8" t="s">
        <v>59</v>
      </c>
    </row>
    <row r="43">
      <c r="A43" s="8" t="s">
        <v>60</v>
      </c>
    </row>
    <row r="44">
      <c r="A44" s="8" t="s">
        <v>61</v>
      </c>
    </row>
    <row r="45">
      <c r="A45" s="8" t="s">
        <v>62</v>
      </c>
    </row>
    <row r="46">
      <c r="A46" s="8" t="s">
        <v>63</v>
      </c>
    </row>
    <row r="47">
      <c r="A47" s="8" t="s">
        <v>64</v>
      </c>
    </row>
    <row r="48">
      <c r="A48" s="8" t="s">
        <v>65</v>
      </c>
    </row>
    <row r="49">
      <c r="A49" s="8" t="s">
        <v>66</v>
      </c>
    </row>
    <row r="50">
      <c r="A50" s="8" t="s">
        <v>67</v>
      </c>
    </row>
    <row r="51">
      <c r="A51" s="8" t="s">
        <v>68</v>
      </c>
    </row>
    <row r="52">
      <c r="A52" s="8" t="s">
        <v>69</v>
      </c>
    </row>
    <row r="53">
      <c r="A53" s="8" t="s">
        <v>70</v>
      </c>
    </row>
    <row r="54">
      <c r="A54" s="8" t="s">
        <v>71</v>
      </c>
    </row>
    <row r="55">
      <c r="A55" s="8" t="s">
        <v>72</v>
      </c>
    </row>
    <row r="56">
      <c r="A56" s="8" t="s">
        <v>73</v>
      </c>
    </row>
    <row r="57">
      <c r="A57" s="8" t="s">
        <v>74</v>
      </c>
    </row>
    <row r="58">
      <c r="A58" s="8" t="s">
        <v>75</v>
      </c>
    </row>
    <row r="59">
      <c r="A59" s="8" t="s">
        <v>76</v>
      </c>
    </row>
    <row r="60">
      <c r="A60" s="8" t="s">
        <v>77</v>
      </c>
    </row>
    <row r="61">
      <c r="A61" s="8" t="s">
        <v>78</v>
      </c>
    </row>
    <row r="62">
      <c r="A62" s="8" t="s">
        <v>79</v>
      </c>
    </row>
    <row r="63">
      <c r="A63" s="8" t="s">
        <v>80</v>
      </c>
    </row>
    <row r="64">
      <c r="A64" s="8" t="s">
        <v>81</v>
      </c>
    </row>
    <row r="65">
      <c r="A65" s="8" t="s">
        <v>82</v>
      </c>
    </row>
    <row r="66">
      <c r="A66" s="8" t="s">
        <v>83</v>
      </c>
    </row>
    <row r="67">
      <c r="A67" s="8" t="s">
        <v>84</v>
      </c>
    </row>
    <row r="68">
      <c r="A68" s="8" t="s">
        <v>85</v>
      </c>
    </row>
    <row r="69">
      <c r="A69" s="8" t="s">
        <v>86</v>
      </c>
    </row>
    <row r="70">
      <c r="A70" s="8" t="s">
        <v>87</v>
      </c>
    </row>
    <row r="71">
      <c r="A71" s="8" t="s">
        <v>88</v>
      </c>
    </row>
    <row r="72">
      <c r="A72" s="8" t="s">
        <v>89</v>
      </c>
    </row>
    <row r="73">
      <c r="A73" s="8" t="s">
        <v>90</v>
      </c>
    </row>
    <row r="74">
      <c r="A74" s="8" t="s">
        <v>91</v>
      </c>
    </row>
    <row r="75">
      <c r="A75" s="8" t="s">
        <v>92</v>
      </c>
    </row>
    <row r="76">
      <c r="A76" s="8" t="s">
        <v>93</v>
      </c>
    </row>
    <row r="77">
      <c r="A77" s="8" t="s">
        <v>94</v>
      </c>
    </row>
    <row r="78">
      <c r="A78" s="8" t="s">
        <v>95</v>
      </c>
    </row>
    <row r="79">
      <c r="A79" s="8" t="s">
        <v>96</v>
      </c>
    </row>
    <row r="80">
      <c r="A80" s="8" t="s">
        <v>97</v>
      </c>
    </row>
    <row r="81">
      <c r="A81" s="8" t="s">
        <v>98</v>
      </c>
    </row>
    <row r="82">
      <c r="A82" s="8" t="s">
        <v>99</v>
      </c>
    </row>
    <row r="83">
      <c r="A83" s="8" t="s">
        <v>100</v>
      </c>
    </row>
    <row r="84">
      <c r="A84" s="8" t="s">
        <v>101</v>
      </c>
    </row>
    <row r="85">
      <c r="A85" s="8" t="s">
        <v>102</v>
      </c>
    </row>
    <row r="86">
      <c r="A86" s="8" t="s">
        <v>103</v>
      </c>
    </row>
    <row r="87">
      <c r="A87" s="8" t="s">
        <v>104</v>
      </c>
    </row>
    <row r="88">
      <c r="A88" s="8" t="s">
        <v>105</v>
      </c>
    </row>
    <row r="89">
      <c r="A89" s="8" t="s">
        <v>106</v>
      </c>
    </row>
    <row r="90">
      <c r="A90" s="8" t="s">
        <v>107</v>
      </c>
    </row>
    <row r="91">
      <c r="A91" s="8" t="s">
        <v>108</v>
      </c>
    </row>
    <row r="92">
      <c r="A92" s="8" t="s">
        <v>109</v>
      </c>
    </row>
    <row r="93">
      <c r="A93" s="8" t="s">
        <v>110</v>
      </c>
    </row>
    <row r="94">
      <c r="A94" s="8" t="s">
        <v>111</v>
      </c>
    </row>
    <row r="95">
      <c r="A95" s="8" t="s">
        <v>112</v>
      </c>
    </row>
    <row r="96">
      <c r="A96" s="8" t="s">
        <v>113</v>
      </c>
    </row>
    <row r="97">
      <c r="A97" s="8" t="s">
        <v>114</v>
      </c>
    </row>
    <row r="98">
      <c r="A98" s="8" t="s">
        <v>115</v>
      </c>
    </row>
    <row r="99">
      <c r="A99" s="8" t="s">
        <v>116</v>
      </c>
    </row>
    <row r="100">
      <c r="A100" s="8" t="s">
        <v>117</v>
      </c>
    </row>
    <row r="101">
      <c r="A101" s="8" t="s">
        <v>118</v>
      </c>
    </row>
    <row r="102">
      <c r="A102" s="8" t="s">
        <v>119</v>
      </c>
    </row>
    <row r="103">
      <c r="A103" s="8" t="s">
        <v>120</v>
      </c>
    </row>
    <row r="104">
      <c r="A104" s="8" t="s">
        <v>121</v>
      </c>
    </row>
    <row r="105">
      <c r="A105" s="8" t="s">
        <v>122</v>
      </c>
    </row>
    <row r="106">
      <c r="A106" s="8" t="s">
        <v>123</v>
      </c>
    </row>
    <row r="107">
      <c r="A107" s="8" t="s">
        <v>124</v>
      </c>
    </row>
    <row r="108">
      <c r="A108" s="8" t="s">
        <v>125</v>
      </c>
    </row>
    <row r="109">
      <c r="A109" s="8" t="s">
        <v>126</v>
      </c>
    </row>
    <row r="110">
      <c r="A110" s="8" t="s">
        <v>127</v>
      </c>
    </row>
    <row r="111">
      <c r="A111" s="8" t="s">
        <v>128</v>
      </c>
    </row>
    <row r="112">
      <c r="A112" s="8" t="s">
        <v>129</v>
      </c>
    </row>
    <row r="113">
      <c r="A113" s="8" t="s">
        <v>130</v>
      </c>
    </row>
    <row r="114">
      <c r="A114" s="8" t="s">
        <v>131</v>
      </c>
    </row>
    <row r="115">
      <c r="A115" s="8" t="s">
        <v>132</v>
      </c>
    </row>
    <row r="116">
      <c r="A116" s="8" t="s">
        <v>133</v>
      </c>
    </row>
    <row r="117">
      <c r="A117" s="8" t="s">
        <v>134</v>
      </c>
    </row>
    <row r="118">
      <c r="A118" s="8" t="s">
        <v>135</v>
      </c>
    </row>
    <row r="119">
      <c r="A119" s="8" t="s">
        <v>136</v>
      </c>
    </row>
    <row r="120">
      <c r="A120" s="8" t="s">
        <v>137</v>
      </c>
    </row>
    <row r="121">
      <c r="A121" s="8" t="s">
        <v>138</v>
      </c>
    </row>
    <row r="122">
      <c r="A122" s="8" t="s">
        <v>139</v>
      </c>
    </row>
    <row r="123">
      <c r="A123" s="8" t="s">
        <v>140</v>
      </c>
    </row>
    <row r="124">
      <c r="A124" s="8" t="s">
        <v>141</v>
      </c>
    </row>
    <row r="125">
      <c r="A125" s="8" t="s">
        <v>142</v>
      </c>
    </row>
    <row r="126">
      <c r="A126" s="8" t="s">
        <v>143</v>
      </c>
    </row>
    <row r="127">
      <c r="A127" s="8" t="s">
        <v>144</v>
      </c>
    </row>
    <row r="128">
      <c r="A128" s="8" t="s">
        <v>145</v>
      </c>
    </row>
    <row r="129">
      <c r="A129" s="8" t="s">
        <v>146</v>
      </c>
    </row>
    <row r="130">
      <c r="A130" s="8" t="s">
        <v>147</v>
      </c>
    </row>
    <row r="131">
      <c r="A131" s="8" t="s">
        <v>148</v>
      </c>
    </row>
    <row r="132">
      <c r="A132" s="8" t="s">
        <v>149</v>
      </c>
    </row>
    <row r="133">
      <c r="A133" s="8" t="s">
        <v>150</v>
      </c>
    </row>
    <row r="134">
      <c r="A134" s="8" t="s">
        <v>151</v>
      </c>
    </row>
    <row r="135">
      <c r="A135" s="8" t="s">
        <v>152</v>
      </c>
    </row>
    <row r="136">
      <c r="A136" s="8" t="s">
        <v>153</v>
      </c>
    </row>
    <row r="137">
      <c r="A137" s="8" t="s">
        <v>154</v>
      </c>
    </row>
    <row r="138">
      <c r="A138" s="8" t="s">
        <v>155</v>
      </c>
    </row>
    <row r="139">
      <c r="A139" s="8" t="s">
        <v>156</v>
      </c>
    </row>
    <row r="140">
      <c r="A140" s="8" t="s">
        <v>157</v>
      </c>
    </row>
    <row r="141">
      <c r="A141" s="8" t="s">
        <v>158</v>
      </c>
    </row>
    <row r="142">
      <c r="A142" s="8" t="s">
        <v>159</v>
      </c>
    </row>
    <row r="143">
      <c r="A143" s="8" t="s">
        <v>160</v>
      </c>
    </row>
    <row r="144">
      <c r="A144" s="8" t="s">
        <v>161</v>
      </c>
    </row>
    <row r="145">
      <c r="A145" s="8" t="s">
        <v>162</v>
      </c>
    </row>
    <row r="146">
      <c r="A146" s="8" t="s">
        <v>163</v>
      </c>
    </row>
    <row r="147">
      <c r="A147" s="8" t="s">
        <v>164</v>
      </c>
    </row>
    <row r="148">
      <c r="A148" s="8" t="s">
        <v>165</v>
      </c>
    </row>
    <row r="149">
      <c r="A149" s="8" t="s">
        <v>166</v>
      </c>
    </row>
    <row r="150">
      <c r="A150" s="8" t="s">
        <v>167</v>
      </c>
    </row>
    <row r="151">
      <c r="A151" s="8" t="s">
        <v>168</v>
      </c>
    </row>
    <row r="152">
      <c r="A152" s="8" t="s">
        <v>169</v>
      </c>
    </row>
    <row r="153">
      <c r="A153" s="8" t="s">
        <v>170</v>
      </c>
    </row>
    <row r="154">
      <c r="A154" s="8" t="s">
        <v>171</v>
      </c>
    </row>
    <row r="155">
      <c r="A155" s="8" t="s">
        <v>172</v>
      </c>
    </row>
    <row r="156">
      <c r="A156" s="8" t="s">
        <v>173</v>
      </c>
    </row>
    <row r="157">
      <c r="A157" s="8" t="s">
        <v>174</v>
      </c>
    </row>
    <row r="158">
      <c r="A158" s="8" t="s">
        <v>175</v>
      </c>
    </row>
    <row r="159">
      <c r="A159" s="8" t="s">
        <v>176</v>
      </c>
    </row>
    <row r="160">
      <c r="A160" s="8" t="s">
        <v>177</v>
      </c>
    </row>
    <row r="161">
      <c r="A161" s="8" t="s">
        <v>178</v>
      </c>
    </row>
    <row r="162">
      <c r="A162" s="8" t="s">
        <v>179</v>
      </c>
    </row>
    <row r="163">
      <c r="A163" s="8" t="s">
        <v>180</v>
      </c>
    </row>
    <row r="164">
      <c r="A164" s="8" t="s">
        <v>181</v>
      </c>
    </row>
    <row r="165">
      <c r="A165" s="8" t="s">
        <v>182</v>
      </c>
    </row>
    <row r="166">
      <c r="A166" s="8" t="s">
        <v>183</v>
      </c>
    </row>
    <row r="167">
      <c r="A167" s="8" t="s">
        <v>184</v>
      </c>
    </row>
    <row r="168">
      <c r="A168" s="8" t="s">
        <v>185</v>
      </c>
    </row>
    <row r="169">
      <c r="A169" s="8" t="s">
        <v>186</v>
      </c>
    </row>
    <row r="170">
      <c r="A170" s="8" t="s">
        <v>187</v>
      </c>
    </row>
    <row r="171">
      <c r="A171" s="8" t="s">
        <v>188</v>
      </c>
    </row>
    <row r="172">
      <c r="A172" s="8" t="s">
        <v>189</v>
      </c>
    </row>
    <row r="173">
      <c r="A173" s="8" t="s">
        <v>190</v>
      </c>
    </row>
    <row r="174">
      <c r="A174" s="8" t="s">
        <v>191</v>
      </c>
    </row>
    <row r="175">
      <c r="A175" s="8" t="s">
        <v>192</v>
      </c>
    </row>
    <row r="176">
      <c r="A176" s="8" t="s">
        <v>193</v>
      </c>
    </row>
    <row r="177">
      <c r="A177" s="8" t="s">
        <v>194</v>
      </c>
    </row>
    <row r="178">
      <c r="A178" s="8" t="s">
        <v>195</v>
      </c>
    </row>
    <row r="179">
      <c r="A179" s="8" t="s">
        <v>196</v>
      </c>
    </row>
    <row r="180">
      <c r="A180" s="8" t="s">
        <v>197</v>
      </c>
    </row>
    <row r="181">
      <c r="A181" s="8" t="s">
        <v>198</v>
      </c>
    </row>
    <row r="182">
      <c r="A182" s="8" t="s">
        <v>199</v>
      </c>
    </row>
    <row r="183">
      <c r="A183" s="8" t="s">
        <v>200</v>
      </c>
    </row>
    <row r="184">
      <c r="A184" s="8" t="s">
        <v>201</v>
      </c>
    </row>
    <row r="185">
      <c r="A185" s="8" t="s">
        <v>202</v>
      </c>
    </row>
    <row r="186">
      <c r="A186" s="8" t="s">
        <v>203</v>
      </c>
    </row>
    <row r="187">
      <c r="A187" s="8" t="s">
        <v>204</v>
      </c>
    </row>
    <row r="188">
      <c r="A188" s="8" t="s">
        <v>205</v>
      </c>
    </row>
    <row r="189">
      <c r="A189" s="8" t="s">
        <v>206</v>
      </c>
    </row>
    <row r="190">
      <c r="A190" s="8" t="s">
        <v>207</v>
      </c>
    </row>
    <row r="191">
      <c r="A191" s="8" t="s">
        <v>208</v>
      </c>
    </row>
    <row r="192">
      <c r="A192" s="8" t="s">
        <v>209</v>
      </c>
    </row>
    <row r="193">
      <c r="A193" s="8" t="s">
        <v>210</v>
      </c>
    </row>
    <row r="194">
      <c r="A194" s="8" t="s">
        <v>211</v>
      </c>
    </row>
    <row r="195">
      <c r="A195" s="8" t="s">
        <v>212</v>
      </c>
    </row>
    <row r="196">
      <c r="A196" s="8" t="s">
        <v>213</v>
      </c>
    </row>
    <row r="197">
      <c r="A197" s="8" t="s">
        <v>214</v>
      </c>
    </row>
    <row r="198">
      <c r="A198" s="8" t="s">
        <v>215</v>
      </c>
    </row>
    <row r="199">
      <c r="A199" s="8" t="s">
        <v>216</v>
      </c>
    </row>
    <row r="200">
      <c r="A200" s="8" t="s">
        <v>217</v>
      </c>
    </row>
    <row r="201">
      <c r="A201" s="8" t="s">
        <v>218</v>
      </c>
    </row>
    <row r="202">
      <c r="A202" s="8" t="s">
        <v>219</v>
      </c>
    </row>
    <row r="203">
      <c r="A203" s="8" t="s">
        <v>220</v>
      </c>
    </row>
    <row r="204">
      <c r="A204" s="8" t="s">
        <v>221</v>
      </c>
    </row>
    <row r="205">
      <c r="A205" s="8" t="s">
        <v>222</v>
      </c>
    </row>
    <row r="206">
      <c r="A206" s="8" t="s">
        <v>223</v>
      </c>
    </row>
    <row r="207">
      <c r="A207" s="8" t="s">
        <v>224</v>
      </c>
    </row>
    <row r="208">
      <c r="A208" s="8" t="s">
        <v>225</v>
      </c>
    </row>
    <row r="209">
      <c r="A209" s="8" t="s">
        <v>226</v>
      </c>
    </row>
    <row r="210">
      <c r="A210" s="8" t="s">
        <v>227</v>
      </c>
    </row>
    <row r="211">
      <c r="A211" s="8" t="s">
        <v>228</v>
      </c>
    </row>
    <row r="212">
      <c r="A212" s="8" t="s">
        <v>229</v>
      </c>
    </row>
    <row r="213">
      <c r="A213" s="8" t="s">
        <v>230</v>
      </c>
    </row>
    <row r="214">
      <c r="A214" s="8" t="s">
        <v>231</v>
      </c>
    </row>
    <row r="215">
      <c r="A215" s="8" t="s">
        <v>232</v>
      </c>
    </row>
    <row r="216">
      <c r="A216" s="8" t="s">
        <v>233</v>
      </c>
    </row>
    <row r="217">
      <c r="A217" s="8" t="s">
        <v>234</v>
      </c>
    </row>
    <row r="218">
      <c r="A218" s="8" t="s">
        <v>235</v>
      </c>
    </row>
    <row r="219">
      <c r="A219" s="8" t="s">
        <v>236</v>
      </c>
    </row>
    <row r="220">
      <c r="A220" s="8" t="s">
        <v>237</v>
      </c>
    </row>
    <row r="221">
      <c r="A221" s="8" t="s">
        <v>238</v>
      </c>
    </row>
    <row r="222">
      <c r="A222" s="8" t="s">
        <v>239</v>
      </c>
    </row>
    <row r="223">
      <c r="A223" s="8" t="s">
        <v>240</v>
      </c>
    </row>
    <row r="224">
      <c r="A224" s="8" t="s">
        <v>241</v>
      </c>
    </row>
    <row r="225">
      <c r="A225" s="8" t="s">
        <v>242</v>
      </c>
    </row>
    <row r="226">
      <c r="A226" s="8" t="s">
        <v>243</v>
      </c>
    </row>
    <row r="227">
      <c r="A227" s="8" t="s">
        <v>244</v>
      </c>
    </row>
    <row r="228">
      <c r="A228" s="8" t="s">
        <v>245</v>
      </c>
    </row>
    <row r="229">
      <c r="A229" s="8" t="s">
        <v>246</v>
      </c>
    </row>
    <row r="230">
      <c r="A230" s="8" t="s">
        <v>247</v>
      </c>
    </row>
    <row r="231">
      <c r="A231" s="8" t="s">
        <v>248</v>
      </c>
    </row>
    <row r="232">
      <c r="A232" s="8" t="s">
        <v>249</v>
      </c>
    </row>
    <row r="233">
      <c r="A233" s="8" t="s">
        <v>250</v>
      </c>
    </row>
    <row r="234">
      <c r="A234" s="8" t="s">
        <v>251</v>
      </c>
    </row>
    <row r="235">
      <c r="A235" s="8" t="s">
        <v>252</v>
      </c>
    </row>
    <row r="236">
      <c r="A236" s="8" t="s">
        <v>253</v>
      </c>
    </row>
    <row r="237">
      <c r="A237" s="8" t="s">
        <v>254</v>
      </c>
    </row>
    <row r="238">
      <c r="A238" s="8" t="s">
        <v>255</v>
      </c>
    </row>
    <row r="239">
      <c r="A239" s="8" t="s">
        <v>256</v>
      </c>
    </row>
    <row r="240">
      <c r="A240" s="8" t="s">
        <v>257</v>
      </c>
    </row>
    <row r="241">
      <c r="A241" s="8" t="s">
        <v>258</v>
      </c>
    </row>
    <row r="242">
      <c r="A242" s="8" t="s">
        <v>259</v>
      </c>
    </row>
    <row r="243">
      <c r="A243" s="8" t="s">
        <v>260</v>
      </c>
    </row>
    <row r="244">
      <c r="A244" s="8" t="s">
        <v>261</v>
      </c>
    </row>
    <row r="245">
      <c r="A245" s="8" t="s">
        <v>262</v>
      </c>
    </row>
    <row r="246">
      <c r="A246" s="8" t="s">
        <v>263</v>
      </c>
    </row>
    <row r="247">
      <c r="A247" s="8" t="s">
        <v>264</v>
      </c>
    </row>
    <row r="248">
      <c r="A248" s="8" t="s">
        <v>265</v>
      </c>
    </row>
    <row r="249">
      <c r="A249" s="8" t="s">
        <v>266</v>
      </c>
    </row>
    <row r="250">
      <c r="A250" s="8" t="s">
        <v>267</v>
      </c>
    </row>
    <row r="251">
      <c r="A251" s="8" t="s">
        <v>268</v>
      </c>
    </row>
    <row r="252">
      <c r="A252" s="8" t="s">
        <v>269</v>
      </c>
    </row>
    <row r="253">
      <c r="A253" s="8" t="s">
        <v>270</v>
      </c>
    </row>
    <row r="254">
      <c r="A254" s="8" t="s">
        <v>271</v>
      </c>
    </row>
    <row r="255">
      <c r="A255" s="8" t="s">
        <v>272</v>
      </c>
    </row>
    <row r="256">
      <c r="A256" s="8" t="s">
        <v>273</v>
      </c>
    </row>
    <row r="257">
      <c r="A257" s="8" t="s">
        <v>274</v>
      </c>
    </row>
    <row r="258">
      <c r="A258" s="8" t="s">
        <v>275</v>
      </c>
    </row>
    <row r="259">
      <c r="A259" s="8" t="s">
        <v>276</v>
      </c>
    </row>
    <row r="260">
      <c r="A260" s="8" t="s">
        <v>277</v>
      </c>
    </row>
    <row r="261">
      <c r="A261" s="8" t="s">
        <v>278</v>
      </c>
    </row>
    <row r="262">
      <c r="A262" s="8" t="s">
        <v>279</v>
      </c>
    </row>
    <row r="263">
      <c r="A263" s="8" t="s">
        <v>280</v>
      </c>
    </row>
    <row r="264">
      <c r="A264" s="8" t="s">
        <v>281</v>
      </c>
    </row>
    <row r="265">
      <c r="A265" s="8" t="s">
        <v>282</v>
      </c>
    </row>
    <row r="266">
      <c r="A266" s="8" t="s">
        <v>283</v>
      </c>
    </row>
    <row r="267">
      <c r="A267" s="8" t="s">
        <v>284</v>
      </c>
    </row>
    <row r="268">
      <c r="A268" s="8" t="s">
        <v>285</v>
      </c>
    </row>
    <row r="269">
      <c r="A269" s="8" t="s">
        <v>286</v>
      </c>
    </row>
    <row r="270">
      <c r="A270" s="8" t="s">
        <v>287</v>
      </c>
    </row>
    <row r="271">
      <c r="A271" s="8" t="s">
        <v>288</v>
      </c>
    </row>
    <row r="272">
      <c r="A272" s="8" t="s">
        <v>289</v>
      </c>
    </row>
    <row r="273">
      <c r="A273" s="8" t="s">
        <v>290</v>
      </c>
    </row>
    <row r="274">
      <c r="A274" s="8" t="s">
        <v>291</v>
      </c>
    </row>
    <row r="275">
      <c r="A275" s="8" t="s">
        <v>292</v>
      </c>
    </row>
    <row r="276">
      <c r="A276" s="8" t="s">
        <v>293</v>
      </c>
    </row>
    <row r="277">
      <c r="A277" s="8" t="s">
        <v>294</v>
      </c>
    </row>
    <row r="278">
      <c r="A278" s="8" t="s">
        <v>295</v>
      </c>
    </row>
    <row r="279">
      <c r="A279" s="8" t="s">
        <v>296</v>
      </c>
    </row>
    <row r="280">
      <c r="A280" s="8" t="s">
        <v>297</v>
      </c>
    </row>
    <row r="281">
      <c r="A281" s="8" t="s">
        <v>298</v>
      </c>
    </row>
    <row r="282">
      <c r="A282" s="8" t="s">
        <v>299</v>
      </c>
    </row>
    <row r="283">
      <c r="A283" s="8" t="s">
        <v>300</v>
      </c>
    </row>
    <row r="284">
      <c r="A284" s="8" t="s">
        <v>301</v>
      </c>
    </row>
    <row r="285">
      <c r="A285" s="8" t="s">
        <v>302</v>
      </c>
    </row>
    <row r="286">
      <c r="A286" s="8" t="s">
        <v>303</v>
      </c>
    </row>
    <row r="287">
      <c r="A287" s="8" t="s">
        <v>304</v>
      </c>
    </row>
    <row r="288">
      <c r="A288" s="8" t="s">
        <v>305</v>
      </c>
    </row>
    <row r="289">
      <c r="A289" s="8" t="s">
        <v>306</v>
      </c>
    </row>
    <row r="290">
      <c r="A290" s="8" t="s">
        <v>307</v>
      </c>
    </row>
    <row r="291">
      <c r="A291" s="8" t="s">
        <v>308</v>
      </c>
    </row>
    <row r="292">
      <c r="A292" s="8" t="s">
        <v>309</v>
      </c>
    </row>
    <row r="293">
      <c r="A293" s="8" t="s">
        <v>310</v>
      </c>
    </row>
    <row r="294">
      <c r="A294" s="8" t="s">
        <v>311</v>
      </c>
    </row>
    <row r="295">
      <c r="A295" s="8" t="s">
        <v>312</v>
      </c>
    </row>
    <row r="296">
      <c r="A296" s="8" t="s">
        <v>313</v>
      </c>
    </row>
    <row r="297">
      <c r="A297" s="8" t="s">
        <v>314</v>
      </c>
    </row>
    <row r="298">
      <c r="A298" s="8" t="s">
        <v>315</v>
      </c>
    </row>
    <row r="299">
      <c r="A299" s="8" t="s">
        <v>316</v>
      </c>
    </row>
    <row r="300">
      <c r="A300" s="8" t="s">
        <v>317</v>
      </c>
    </row>
    <row r="301">
      <c r="A301" s="8" t="s">
        <v>318</v>
      </c>
    </row>
    <row r="302">
      <c r="A302" s="8" t="s">
        <v>319</v>
      </c>
    </row>
    <row r="303">
      <c r="A303" s="8" t="s">
        <v>320</v>
      </c>
    </row>
    <row r="304">
      <c r="A304" s="8" t="s">
        <v>321</v>
      </c>
    </row>
    <row r="305">
      <c r="A305" s="8" t="s">
        <v>322</v>
      </c>
    </row>
    <row r="306">
      <c r="A306" s="8" t="s">
        <v>323</v>
      </c>
    </row>
    <row r="307">
      <c r="A307" s="8" t="s">
        <v>324</v>
      </c>
    </row>
    <row r="308">
      <c r="A308" s="8" t="s">
        <v>325</v>
      </c>
    </row>
    <row r="309">
      <c r="A309" s="8" t="s">
        <v>326</v>
      </c>
    </row>
    <row r="310">
      <c r="A310" s="8" t="s">
        <v>327</v>
      </c>
    </row>
    <row r="311">
      <c r="A311" s="8" t="s">
        <v>328</v>
      </c>
    </row>
    <row r="312">
      <c r="A312" s="8" t="s">
        <v>329</v>
      </c>
    </row>
    <row r="313">
      <c r="A313" s="8" t="s">
        <v>330</v>
      </c>
    </row>
    <row r="314">
      <c r="A314" s="8" t="s">
        <v>331</v>
      </c>
    </row>
    <row r="315">
      <c r="A315" s="8" t="s">
        <v>332</v>
      </c>
    </row>
    <row r="316">
      <c r="A316" s="8" t="s">
        <v>333</v>
      </c>
    </row>
    <row r="317">
      <c r="A317" s="8" t="s">
        <v>334</v>
      </c>
    </row>
    <row r="318">
      <c r="A318" s="8" t="s">
        <v>335</v>
      </c>
    </row>
    <row r="319">
      <c r="A319" s="8" t="s">
        <v>336</v>
      </c>
    </row>
    <row r="320">
      <c r="A320" s="8" t="s">
        <v>337</v>
      </c>
    </row>
    <row r="321">
      <c r="A321" s="8" t="s">
        <v>338</v>
      </c>
    </row>
    <row r="322">
      <c r="A322" s="8" t="s">
        <v>339</v>
      </c>
    </row>
    <row r="323">
      <c r="A323" s="8" t="s">
        <v>340</v>
      </c>
    </row>
    <row r="324">
      <c r="A324" s="8" t="s">
        <v>341</v>
      </c>
    </row>
    <row r="325">
      <c r="A325" s="8" t="s">
        <v>342</v>
      </c>
    </row>
    <row r="326">
      <c r="A326" s="8" t="s">
        <v>343</v>
      </c>
    </row>
    <row r="327">
      <c r="A327" s="8" t="s">
        <v>344</v>
      </c>
    </row>
    <row r="328">
      <c r="A328" s="8" t="s">
        <v>345</v>
      </c>
    </row>
    <row r="329">
      <c r="A329" s="8" t="s">
        <v>346</v>
      </c>
    </row>
    <row r="330">
      <c r="A330" s="8" t="s">
        <v>347</v>
      </c>
    </row>
    <row r="331">
      <c r="A331" s="8" t="s">
        <v>348</v>
      </c>
    </row>
    <row r="332">
      <c r="A332" s="8" t="s">
        <v>349</v>
      </c>
    </row>
    <row r="333">
      <c r="A333" s="8" t="s">
        <v>350</v>
      </c>
    </row>
    <row r="334">
      <c r="A334" s="8" t="s">
        <v>351</v>
      </c>
    </row>
    <row r="335">
      <c r="A335" s="8" t="s">
        <v>352</v>
      </c>
    </row>
    <row r="336">
      <c r="A336" s="8" t="s">
        <v>353</v>
      </c>
    </row>
    <row r="337">
      <c r="A337" s="8" t="s">
        <v>354</v>
      </c>
    </row>
    <row r="338">
      <c r="A338" s="8" t="s">
        <v>355</v>
      </c>
    </row>
    <row r="339">
      <c r="A339" s="8" t="s">
        <v>356</v>
      </c>
    </row>
    <row r="340">
      <c r="A340" s="8" t="s">
        <v>357</v>
      </c>
    </row>
    <row r="341">
      <c r="A341" s="8" t="s">
        <v>358</v>
      </c>
    </row>
    <row r="342">
      <c r="A342" s="8" t="s">
        <v>359</v>
      </c>
    </row>
    <row r="343">
      <c r="A343" s="8" t="s">
        <v>360</v>
      </c>
    </row>
    <row r="344">
      <c r="A344" s="8" t="s">
        <v>361</v>
      </c>
    </row>
    <row r="345">
      <c r="A345" s="8" t="s">
        <v>362</v>
      </c>
    </row>
    <row r="346">
      <c r="A346" s="8" t="s">
        <v>363</v>
      </c>
    </row>
    <row r="347">
      <c r="A347" s="8" t="s">
        <v>364</v>
      </c>
    </row>
    <row r="348">
      <c r="A348" s="8" t="s">
        <v>365</v>
      </c>
    </row>
    <row r="349">
      <c r="A349" s="8" t="s">
        <v>366</v>
      </c>
    </row>
    <row r="350">
      <c r="A350" s="8" t="s">
        <v>367</v>
      </c>
    </row>
    <row r="351">
      <c r="A351" s="8" t="s">
        <v>368</v>
      </c>
    </row>
    <row r="352">
      <c r="A352" s="8" t="s">
        <v>369</v>
      </c>
    </row>
    <row r="353">
      <c r="A353" s="8" t="s">
        <v>370</v>
      </c>
    </row>
    <row r="354">
      <c r="A354" s="8" t="s">
        <v>371</v>
      </c>
    </row>
    <row r="355">
      <c r="A355" s="8" t="s">
        <v>372</v>
      </c>
    </row>
    <row r="356">
      <c r="A356" s="8" t="s">
        <v>373</v>
      </c>
    </row>
    <row r="357">
      <c r="A357" s="8" t="s">
        <v>374</v>
      </c>
    </row>
    <row r="358">
      <c r="A358" s="8" t="s">
        <v>375</v>
      </c>
    </row>
    <row r="359">
      <c r="A359" s="8" t="s">
        <v>376</v>
      </c>
    </row>
    <row r="360">
      <c r="A360" s="8" t="s">
        <v>377</v>
      </c>
    </row>
    <row r="361">
      <c r="A361" s="8" t="s">
        <v>378</v>
      </c>
    </row>
    <row r="362">
      <c r="A362" s="8" t="s">
        <v>379</v>
      </c>
    </row>
    <row r="363">
      <c r="A363" s="8" t="s">
        <v>380</v>
      </c>
    </row>
    <row r="364">
      <c r="A364" s="8" t="s">
        <v>381</v>
      </c>
    </row>
    <row r="365">
      <c r="A365" s="8" t="s">
        <v>382</v>
      </c>
    </row>
    <row r="366">
      <c r="A366" s="8" t="s">
        <v>383</v>
      </c>
    </row>
    <row r="367">
      <c r="A367" s="8" t="s">
        <v>384</v>
      </c>
    </row>
    <row r="368">
      <c r="A368" s="8" t="s">
        <v>385</v>
      </c>
    </row>
    <row r="369">
      <c r="A369" s="8" t="s">
        <v>386</v>
      </c>
    </row>
    <row r="370">
      <c r="A370" s="8" t="s">
        <v>387</v>
      </c>
    </row>
    <row r="371">
      <c r="A371" s="8" t="s">
        <v>388</v>
      </c>
    </row>
    <row r="372">
      <c r="A372" s="8" t="s">
        <v>389</v>
      </c>
    </row>
    <row r="373">
      <c r="A373" s="8" t="s">
        <v>390</v>
      </c>
    </row>
    <row r="374">
      <c r="A374" s="8" t="s">
        <v>391</v>
      </c>
    </row>
    <row r="375">
      <c r="A375" s="8" t="s">
        <v>392</v>
      </c>
    </row>
    <row r="376">
      <c r="A376" s="8" t="s">
        <v>393</v>
      </c>
    </row>
    <row r="377">
      <c r="A377" s="8" t="s">
        <v>394</v>
      </c>
    </row>
    <row r="378">
      <c r="A378" s="8" t="s">
        <v>395</v>
      </c>
    </row>
    <row r="379">
      <c r="A379" s="8" t="s">
        <v>396</v>
      </c>
    </row>
    <row r="380">
      <c r="A380" s="8" t="s">
        <v>397</v>
      </c>
    </row>
    <row r="381">
      <c r="A381" s="8" t="s">
        <v>398</v>
      </c>
    </row>
    <row r="382">
      <c r="A382" s="8" t="s">
        <v>399</v>
      </c>
    </row>
    <row r="383">
      <c r="A383" s="8" t="s">
        <v>400</v>
      </c>
    </row>
    <row r="384">
      <c r="A384" s="8" t="s">
        <v>401</v>
      </c>
    </row>
    <row r="385">
      <c r="A385" s="8" t="s">
        <v>402</v>
      </c>
    </row>
    <row r="386">
      <c r="A386" s="8" t="s">
        <v>403</v>
      </c>
    </row>
    <row r="387">
      <c r="A387" s="8" t="s">
        <v>404</v>
      </c>
    </row>
    <row r="388">
      <c r="A388" s="8" t="s">
        <v>405</v>
      </c>
    </row>
    <row r="389">
      <c r="A389" s="8" t="s">
        <v>406</v>
      </c>
    </row>
    <row r="390">
      <c r="A390" s="8" t="s">
        <v>407</v>
      </c>
    </row>
    <row r="391">
      <c r="A391" s="8" t="s">
        <v>408</v>
      </c>
    </row>
    <row r="392">
      <c r="A392" s="8" t="s">
        <v>409</v>
      </c>
    </row>
    <row r="393">
      <c r="A393" s="8" t="s">
        <v>410</v>
      </c>
    </row>
    <row r="394">
      <c r="A394" s="8" t="s">
        <v>411</v>
      </c>
    </row>
    <row r="395">
      <c r="A395" s="8" t="s">
        <v>412</v>
      </c>
    </row>
    <row r="396">
      <c r="A396" s="8" t="s">
        <v>413</v>
      </c>
    </row>
    <row r="397">
      <c r="A397" s="8" t="s">
        <v>414</v>
      </c>
    </row>
    <row r="398">
      <c r="A398" s="8" t="s">
        <v>415</v>
      </c>
    </row>
    <row r="399">
      <c r="A399" s="8" t="s">
        <v>416</v>
      </c>
    </row>
    <row r="400">
      <c r="A400" s="8" t="s">
        <v>417</v>
      </c>
    </row>
    <row r="401">
      <c r="A401" s="8" t="s">
        <v>418</v>
      </c>
    </row>
    <row r="402">
      <c r="A402" s="8" t="s">
        <v>419</v>
      </c>
    </row>
    <row r="403">
      <c r="A403" s="8" t="s">
        <v>420</v>
      </c>
    </row>
    <row r="404">
      <c r="A404" s="8" t="s">
        <v>421</v>
      </c>
    </row>
    <row r="405">
      <c r="A405" s="8" t="s">
        <v>422</v>
      </c>
    </row>
    <row r="406">
      <c r="A406" s="8" t="s">
        <v>423</v>
      </c>
    </row>
    <row r="407">
      <c r="A407" s="8" t="s">
        <v>424</v>
      </c>
    </row>
    <row r="408">
      <c r="A408" s="8" t="s">
        <v>425</v>
      </c>
    </row>
    <row r="409">
      <c r="A409" s="8" t="s">
        <v>426</v>
      </c>
    </row>
    <row r="410">
      <c r="A410" s="8" t="s">
        <v>427</v>
      </c>
    </row>
    <row r="411">
      <c r="A411" s="8" t="s">
        <v>428</v>
      </c>
    </row>
    <row r="412">
      <c r="A412" s="8" t="s">
        <v>429</v>
      </c>
    </row>
    <row r="413">
      <c r="A413" s="8" t="s">
        <v>430</v>
      </c>
    </row>
    <row r="414">
      <c r="A414" s="8" t="s">
        <v>431</v>
      </c>
    </row>
    <row r="415">
      <c r="A415" s="8" t="s">
        <v>432</v>
      </c>
    </row>
    <row r="416">
      <c r="A416" s="8" t="s">
        <v>433</v>
      </c>
    </row>
    <row r="417">
      <c r="A417" s="8" t="s">
        <v>434</v>
      </c>
    </row>
    <row r="418">
      <c r="A418" s="8" t="s">
        <v>435</v>
      </c>
    </row>
    <row r="419">
      <c r="A419" s="8" t="s">
        <v>436</v>
      </c>
    </row>
    <row r="420">
      <c r="A420" s="8" t="s">
        <v>437</v>
      </c>
    </row>
    <row r="421">
      <c r="A421" s="8" t="s">
        <v>438</v>
      </c>
    </row>
    <row r="422">
      <c r="A422" s="8" t="s">
        <v>439</v>
      </c>
    </row>
    <row r="423">
      <c r="A423" s="8" t="s">
        <v>440</v>
      </c>
    </row>
    <row r="424">
      <c r="A424" s="8" t="s">
        <v>441</v>
      </c>
    </row>
    <row r="425">
      <c r="A425" s="8" t="s">
        <v>442</v>
      </c>
    </row>
    <row r="426">
      <c r="A426" s="8" t="s">
        <v>443</v>
      </c>
    </row>
    <row r="427">
      <c r="A427" s="8" t="s">
        <v>444</v>
      </c>
    </row>
    <row r="428">
      <c r="A428" s="8" t="s">
        <v>445</v>
      </c>
    </row>
    <row r="429">
      <c r="A429" s="8" t="s">
        <v>446</v>
      </c>
    </row>
    <row r="430">
      <c r="A430" s="8" t="s">
        <v>447</v>
      </c>
    </row>
    <row r="431">
      <c r="A431" s="8" t="s">
        <v>448</v>
      </c>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sheetData>
  <drawing r:id="rId1"/>
</worksheet>
</file>