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<sst xmlns="http://schemas.openxmlformats.org/spreadsheetml/2006/main" count="613" uniqueCount="593">
  <si>
    <t>Tony</t>
  </si>
  <si>
    <t>Natalie</t>
  </si>
  <si>
    <t>Michele</t>
  </si>
  <si>
    <t>Sarah</t>
  </si>
  <si>
    <t>Ben</t>
  </si>
  <si>
    <t>Denise</t>
  </si>
  <si>
    <t>Nick</t>
  </si>
  <si>
    <t>Jeremy</t>
  </si>
  <si>
    <t>Kim</t>
  </si>
  <si>
    <t>Sophie</t>
  </si>
  <si>
    <t>Tyson</t>
  </si>
  <si>
    <t>Adam</t>
  </si>
  <si>
    <t>Wendell</t>
  </si>
  <si>
    <t>Yul</t>
  </si>
  <si>
    <t>Sandra</t>
  </si>
  <si>
    <t>Parvati</t>
  </si>
  <si>
    <t>Rob</t>
  </si>
  <si>
    <t>Ethan</t>
  </si>
  <si>
    <t>Danni</t>
  </si>
  <si>
    <t>Amber</t>
  </si>
  <si>
    <t>Tony (1/6): I have a big reputation in Survivor, but seeing my competitors, I’m like, “Oh, man!” Fans of football, they wait all year to see the Super Bowl at the end. Fans of Survivor have been waiting 20 years to see Winners at War.</t>
  </si>
  <si>
    <t>Parvati (1/5): I haven’t had an opportunity to be my diabolical self at all in the past couple of years. I’ve been busy building a family. But I’m like a phoenix rising from the ashes, ready to burn down your house.</t>
  </si>
  <si>
    <t>Ethan (1/3): I was diagnosed with Hodgkin’s lymphoma. I remember dreaming and praying that I’d be alive long enough to play Survivor again. And so, it is a miracle that I’m sitting here today.</t>
  </si>
  <si>
    <t>Amber (1/4): I was a kid the first time I played the game. Little did I know that I was gonna fall in love, beat my husband, get engaged at the finale, win the show. But now to be asked back for season 40, all winners? I wanna win the game. To come out here and win two times and beat my husband again? That would be awesome.</t>
  </si>
  <si>
    <t>Michele (1/2): Everybody is going to be laying it all on the line.</t>
  </si>
  <si>
    <t>Sarah (1/2): It’s going to be a bloodbath.</t>
  </si>
  <si>
    <t>Jeremy (1/3): It’s going to be a war.</t>
  </si>
  <si>
    <t>Adam (1/4): Let the fireworks begin.</t>
  </si>
  <si>
    <t>Sandra (1/6): I’m shocked to see Rob and Amber. I spent 36 days with Boston Rob on Island of the Idols, and Boston Rob never told me that he was playing again. And so, I definitely feel betrayed.</t>
  </si>
  <si>
    <t>Ben (1/4): My competition here is the greatest of the great, and it’s a good feeling because we’re all here to be part of something special. But everyone will be guns-a-blazin’, everyone will be swords-a-swinging, you know, and there’s just gonna be limbs and heads flying everywhere.</t>
  </si>
  <si>
    <t>Sarah (2/2): Even though I’m the most recent female winner out here, it’s pretty nerve-racking, because I have nine of the most intimidating women right next to me. I mean, Winners at War? It just sounds nasty.</t>
  </si>
  <si>
    <t>Adam (2/4): To lose the Immunity Challenge on Day 1, that’s my worst fear because we’re playing Winners at War Survivor, which means there’s no easy target, but somebody has to go.</t>
  </si>
  <si>
    <t>Yul (1/4): We get to our island, and I’m thinking, “I can’t believe this is happening.” I was just super happy to be on Survivor again, and especially on kind of a all winners edition. But seeing all these people and realizing how long ago I played… (chuckles) it’s kind of overwhelming.</t>
  </si>
  <si>
    <t>Nick (1/1): We were given the in-game currency called a Fire Token. And this is the next step, this is the next evolution. In my opinion, these tokens are gonna end up being a huge part of the game. And I think the winner of this season will be the person who is able to use the currency correctly. I am from the newer seasons where we’re used to twists. We understand there’s unpredictable facets of the game, so I think my chances to win this game got much higher.</t>
  </si>
  <si>
    <t>Wendell (1/1): After winning Survivor season 36, Ghost Island, I think people know me as somebody that knows how to build, but this season, I was trying to come out here and not build as much. I wanted to build relationships, I didn’t necessarily wanna build the whole shelter again, because when you’re busy building, you’re stuck at camp. It’s like being stuck in a corner at a party. But I also know, like, this talent pool is different, it’s all winners, so I’m going to play my position and be cool, chill out a little bit, just get a read on them.</t>
  </si>
  <si>
    <t>Tyson (1/2): Honestly, Survivor has been my profession for the last 12 years. The thing that has made winning the million dollars so great is that I am able to spend time with my kids at home every day. And… I don’t want to cry on Day 1 here, but it's like… I know everybody does the nine to five, but I-I can’t. Like, I get to get up every morning with my daughters and get ‘em ready for the day and hang out pretty much all day everyday. So even coming out here for me was a big deal, because I’ve never left them for longer than a couple days at a time. So, yeah, I’m grateful to Survivor for that.</t>
  </si>
  <si>
    <t>Sandra (2/6): You ask anybody that’s a Survivor fan: “Who’s the queen?” And they will tell you it’s me. I’m the only person here that knows what it’s like to win twice.</t>
  </si>
  <si>
    <t>Sandra (3/6): And I know what it’s like to go up against Tony, and I know what it’s like to go up against Sarah. I’ve played on Game Changers with them and me and Tony had it out. So I’m here to prove why I’m the queen, and I know everyone wants a piece of me. They all want what I already have, which is my crown.</t>
  </si>
  <si>
    <t>Rob (1/4): Obviously, I have a huge target on myself. I just was on season 39 where they built an idol of me. By losing in the beginning, I’m already putting myself at a huge disadvantage. Fortunately, now we have to start to build a shelter and vote somebody off. The game is on already.</t>
  </si>
  <si>
    <t>Parvati (2/5): It’s been ten years since I played the game and it's a little strange to be playing this game connecting over babies. I’m not the flirty girl that I was once, because the last few times I’ve played, I’ve been a single girl and I came out pretty hot and heavy as the flirt. But I’m a mom now, I’m married, I left my ten month-old baby at home with my husband. Oh my gosh, it’s just, it-it hits me when I think about her. Being a mom is an absolute new life change that can help me to relate to people in a totally different way, so I’m totally using the mom card. Are you kidding me?</t>
  </si>
  <si>
    <t>Ethan (2/3): Going through cancer, it-- you know, it's hard, but life after cancer, you know, that's when… it really got tough. The fear of relapse, the fear of death, it’s with you all the time. It’s not a way to live your life, and being here and saying yes to an all winners edition of Survivor, this is living. And I wanna, like, resurrect that 27 year old, like, young, innocent guy to come back and play this game, the game that I love. The game that changed my life. I'm really happy to be here, and I’m excited to see how I play in this new era of Survivor. And so I’m back and I'm ready to play, and everyone better watch out.</t>
  </si>
  <si>
    <t>Denise (1/1): Losing that very first challenge, I was like, “Oh my god, here we go again!” I had flashbacks. We lost every challenge, which then meant I had to go to every Tribal Council, but at least I was able to have that alliance with Malcolm.</t>
  </si>
  <si>
    <t>Jeremy (2/3): Denise and Adam, they walk off. Really rookie moves for winners to do that is-is unheard of. People are just looking for something and it’s so early in the game, you don't want to rock the boat. When you rock the boat, sometimes you fall out.</t>
  </si>
  <si>
    <t>Tony (2/6): I desperately want the Immunity Idol, especially for a season like this and oh, my God, it took everything out of me not to just (darting sound) and just take off running and look for an idol. I seen what happened to me in Game Changers. My first 30 seconds, I ran around the whole island three times.</t>
  </si>
  <si>
    <t>Tony (3/6): But right now, I don’t wanna put a target on my back by showing them that I'm back to the old Tony Vlachos’ antics. So I want everybody to get nice and comfortable with me, ‘cause their guards are here right now and they're slowly coming down as they see Tony around the camp all day, all night. It’s coming down like this, and when it gets down to here… (throws punch) bang! that's where the sucker punch comes in.</t>
  </si>
  <si>
    <t>Amber (2/4): People seemed pretty comfortable when we got here. They just wanted to work on the shelter and do this and do that. And I’m thinking in my head, “Am I supposed to be out looking for an idol?,” because I feel like I do have a big target on my back. The fact that Rob and I are both out here. I had a hard time at the first challenge, I was rooting for my team… (eyes start to water) I’m gonna get emotional. But it was hard to root against my husband. I’m his biggest fan. I feel like people think we have this huge advantage because we’re out here together, but I feel like it’s probably more a disadvantage than it is an advantage. But I learned a lot from my husband. This game never stops. As soon as you sit back and relax, that’s when something goes wrong. So, I’ve gotta take advantage of this time. I gotta do it.</t>
  </si>
  <si>
    <t>Yul (2/4): When I played Cook Islands, I tried to play a very rational, strategic game. I used a lot of game theory, I used a lot of math. But this season, I think my biggest challenge will be coming in disconnected. I haven’t been part of the Survivor community. A lot of these people have played with each other, they know each other. Among the people played multiple times, you have Boston Rob, you have Tyson, who played together. They’re like best friends, right? And they not only played Survivor together, they played poker together. Then they also played with Kim Spradlin and Jeremy Collins and I remember watching one video where Tyson actually said something to the effect of, “Hey, if we’re ever on an island, this is gonna be the power alliance.” Come on!</t>
  </si>
  <si>
    <t>Sophie (1/1): Right now, I think you got, like, the cool person alliance of Kim and Amber and Tyson, who all are telling jokes all the time and looking pretty. And then you have on the other side, the kind of gritty group, which is, you know, Tony, Sandra and Sarah, uh, who all played together in the past. And then you have a couple of us who are kind of in the middle, and I’d put myself and Yul in that position. People talk about, like, having meat shields around-- I feel like I have my own nerd shield in Yul, and, like, I will never be the smartest person on the tribe as long as I have Yul there, like, you know, talking about physics or whatever. But I think the number one thing on my mind is not who I want to work with, it’s who I want out.</t>
  </si>
  <si>
    <t>Parvati (3/5): Rob and I have a history that is a checkered past, to say the least. Rob went after me in Heroes Villains and then I was partly responsible for him getting voted out pre-merge in that game. So I don’t know how Rob is going to want to play with me. I like Rob and I think he’s someone that I can trust, because I doubt that he has very many other options.</t>
  </si>
  <si>
    <t>Danni (1/2): Survivor: Guatemala, that I won, season 11, long time ago, it was a whole different style of play, and coming into this I was a little nervous. And I know we won’t get very many opportunities to get rid of major targets like Rob. He’s well liked, he’s connected, and he knows how to play this game. So if you have the opportunity to remove that from your game, why would you not take it?</t>
  </si>
  <si>
    <t>Ben (2/4): I don’t know how I found myself with all these winners. It’s very humbling and just to be around all these greats. Boston Rob is phenomenal at what he does. It’s just insane to see him work in real life, right? You watch him on TV, you’re like, “Oh, my God, like, how is this guy doing it?” Then you're on the receiving end of Boston Rob’s, like, magic and you’re like, (babbling) “Yeah, yeah. Here’s my information, like, there you go bud. You, you got it.” I was starstruck and just told him everything. So I shouldn’t have done that.</t>
  </si>
  <si>
    <t>Rob (2/4): I respect the fact that Danni told me the truth. Had she lied to me in the moment, I would know without a shadow of a doubt that I couldn’t trust her. So at this point, it looks like there might be an old-school alliance coming together. Ethan, Parvati, Danni, myself, the old-school guys, we got a rapport with each other. And if we can get through this vote tomorrow, it would be mutually beneficial for us to work together, showing the new kids the ropes.</t>
  </si>
  <si>
    <t>Adam (3/4): I did not sleep one wink last night. We’re going to Tribal Council tonight. And one out of the ten of us is going to be the first person voted out of this game, and we’re going to have to live alone on the Edge of Extinction.</t>
  </si>
  <si>
    <t>Danni (2/2): Playing with winners definitely makes everybody a little more paranoid. I also think it’s just something about that first person being voted out of the game that you just don’t wanna be that person.</t>
  </si>
  <si>
    <t>Ethan (3/3): The pace of the game is warp speed. I am so unaccustomed to this. I have no clue what’s going on… (laughs) I was hoping to have a little bit more time to get into the groove, but there’s no time for that.</t>
  </si>
  <si>
    <t>Natalie (1/7): My relationship with Jeremy started obviously at San Juan del Sur. I connected with him right away, and he was my number one until he got blindsided and then I played for Jeremy for the rest of my season. And so, it’s not blood, but it’s pretty close with Jeremy. When Adam and Denise disappeared together, that was strike one. But I don’t need a second reason to try and say, “No, not them.” Pick one, let’s get it done.</t>
  </si>
  <si>
    <t>Ben (3/4): Names are being thrown out, nobody really wants to pin them down, but like, Denise is being thrown out, Adam is being thrown out. One, it’s not me. Two, it’s not me. Three, it’s not me. Four, it’s not me. But my gut is telling me to keep Adam safe because he knows the game and he might know how to maneuver through this. And so, I gotta-I gotta go with my gut.</t>
  </si>
  <si>
    <t>Adam (4/4): I went to look for the water well with Denise. Were we having a strategic conversation along the way? Of course. That shouldn’t be, like, the end of the world. They should be way more worried about Natalie and Jeremy’s existing relationship coming into this game, Rob and Amber’s marriage, than me going off with Denise.</t>
  </si>
  <si>
    <t>Rob (3/4): When Adam and Denise ran off, initially, of course it put a target on their back, but Natalie and Jeremy are like this (shows fingers crossed). They’re thick as thieves together. They’ve played together. And I realize that’s ironic coming from me, because my wife is in this game with me, but the difference is, she’s on a whole other island. You know, I’m in a unique position. I can basically choose which way I wanna go.</t>
  </si>
  <si>
    <t>Parvati (4/5): Right now, we’re voting out either Adam or Denise, but there’s this other plan going on where it’s going to be Natalie or Jeremy. We’re literally about to go to Tribal Council. They still haven’t chosen between Denise or Adam. Is it me? Am I missing something?</t>
  </si>
  <si>
    <t>Parvati (5/5): Rob and I are like, “Are we being punked?” We’re very obviously the two biggest threats in this game. What is going on? People are so terrified to say the name of somebody, but time’s ticking, we gotta go to Tribal Council. So if you don’t tell us who the vote is gonna be, then what’s gonna happen at Tribal? It just doesn’t seem to be a very fully baked plan. Saddle up kids, it’s gonna be a bumpy ride.</t>
  </si>
  <si>
    <t>Natalie (2/7): I don’t think it’s hit me yet that I just got voted off first. It’s really weird. Holding my own torch, I’ve never picked up a torch at Tribal Council. You know, I’ve never got voted off, but after so much expectations for myself, I’m here on Edge of Extinction. I thought I would be crying, but I’m just mad.</t>
  </si>
  <si>
    <t>Natalie (3/7): The tokens are cool. I don’t know how I’m gonna get tokens. The sign says “Back in the game,” and so, I might be in limbo for now, but there is still a chance for me.</t>
  </si>
  <si>
    <t>Sandra (4/6): It’s very rare for me to take something so personal, and-and to feel so hurt about it, but back on Island of the Idols, Boston Rob told me that he would never come out here.</t>
  </si>
  <si>
    <t>Sandra (5/6): I said I didn’t want to play with my emotions out here. I wanted to play a strategic game. But it’s just that every time I see Amber, which is all day, I just think about it. So if the opportunity arises, Amber would be among the first to go, if I have anything to say about that.</t>
  </si>
  <si>
    <t>Yul (3/4): People are trying to recruit soldiers into their alliances. Sarah and Sandra, they’re trying to align all the unconnected people, but as it turns out, that alliance, which is basically people who are one-time players and fairly disconnected from other winners, is actually the alliance that I’ve been organizing, and that is me, Nick, Wendell and Sophie.</t>
  </si>
  <si>
    <t>Yul (4/4): The great thing is I don’t think people even know that this alliance even exists. And with Sandra, as well as with Sarah, we’ll have the numbers. And in fact, we’ll control the game.</t>
  </si>
  <si>
    <t>Michele (2/2): Tribal probably couldn’t have gone worse. It sucked that Natalie went home, but it sucked more that I was left out of the vote. I went into this, feeling, like, so much pressure, because I feel like I had something to prove. People were a bit surprised by my win when I was up against people who played bigger, flashier games than me. And now to not have the numbers is the worst possible case scenario.</t>
  </si>
  <si>
    <t>Ben (4/4): That old-school camp is just intimidating. They’re good at what they do. So myself, Michele, Jeremy and Adam, we need to figure out as new-schoolers, how to stop this leash leading, um, because we’re like a bunch of goats. We can take control of this part of the game.</t>
  </si>
  <si>
    <t>Jeremy (3/3): It really sucks losing Nat. It’s a punch in the gut. But this season, when someone gets voted out to go to Extinction Island, they can bequeath a Fire Token to anyone in the game. We all started off with one Fire Token. And this morning, you know, I see a Fire Token. So, now, boop! I got two Fire Tokens. Two is better than one. I have the most than-- out of anybody here. So I’m the richest on this island. Nobody knows how valuable they are, so it’s good to have two of them. And let’s just wait on it and see where this game starts going to see how important they are.</t>
  </si>
  <si>
    <t>Natalie (4/7): I had one token. I had to give it up before I get here, so I’m thinking about what’s the key to me accumulating enough to either get an idol or get an advantage in the challenge? And that’s when I saw the bottle.</t>
  </si>
  <si>
    <t>Natalie (5/7): But it did make me excited that I might be able to get back into the game and have a shot at that 2 million dollars. That’s still up on the table for me. I’m not good at riddles. And I think my physical strength is something that I’ve always rely on, but I’m kind of embracing testing my mental strength. I remember the sun rising in one spot, and so I thought if I get higher, I would see the sunset.</t>
  </si>
  <si>
    <t>Natalie (6/7): At the top of the island, my quads are just burning. I mean, it said it on the plaque that you’d have to work hard for everything, but I’m not really sure how much harder it can get out here to get tokens. My first time around playing in Nicaragua, Nadiya, my twin sister, was the first voted off. That forced me to grind until I won that season. And so, I have to do the same thing here. I didn’t come here to be on Edge of Extinction.</t>
  </si>
  <si>
    <t>Natalie (7/7): On the plaque was instructions on how I could get my first token along with this little pouch. The pouch was an Immunity Idol. Even though I want to keep the idol, it has no value on this beach. And I have to pick a person from the losing tribe, and then they will have this opportunity to buy my Immunity Idol in exchange for their token. I’m the first person here, and I’m already affecting the game. That’s totally different from the last Edge of Extinction. So although I don’t get the excitement of having an idol and playing an idol, things I do here have a ripple effect on the game. It can end up changing the entire course of the season. Still in the game. Still playing from the other side. Amazing!</t>
  </si>
  <si>
    <t>Rob (4/4): Winning the challenge, it’s a great moment, but in the back of my head, I’m worried about having my wife on the other tribe. Amber has a huge target on her because of me. I can’t do anything to help her. So in this moment, this is possibly my wife’s life in this game.</t>
  </si>
  <si>
    <t>Amber (3/4): Everybody is running around like a chicken with its head cut off. For the first Tribal is where things are revealed, of who’s working with who. You know, I feel totally solid with Kim and Tyson, but otherwise, I feel a little bit lost. I’m not used to this style of play, but I better be diving in because I don’t think it’s changing.</t>
  </si>
  <si>
    <t>Sophie (2/2): This season, every single person is a threat. So everybody is running around trying to make as many plans as possible, and the target is constantly shifting. Everybody is so out for blood, I think some of these people think it’s a reward to get to go to Tribal, that they get to vote somebody out.</t>
  </si>
  <si>
    <t>Sandra (6/6): So I’m just going to spread truth, lies and rumors. It works for me, and I can afford to do this, because when we got back to camp from the challenge, I reached in my bag, and I find this little baby… (unwraps HII) my first Immunity Idol on Winners at War. There’s nothing to think about! I’m buying this Hidden Immunity Idol with my one Fire Token, regardless. Now I’m starting to realize the extreme importance of Fire Tokens, and I’m making the deal. I want to think that Natalie might have sent it to me somehow from the Edge of Extinction. I’m not sure, but I’m so relieved that I have this. If I get a-a bad feeling on the pit of my stomach, I’m going to play this idol, because there’s a lot of names thrown out there. Discussions are constantly being had, and everything is in flux.</t>
  </si>
  <si>
    <t>Tony (4/6): Tyson wants to vote me out. Oh, come on, man, really?! Alright, let’s go! You know, they see me calm and cool and laid down and relaxed, but when I know it’s game on, I go straight to ten.</t>
  </si>
  <si>
    <t>Tony (5/6): Tyson is very powerful and he’s dangerous. Um, he’s a very funny guy. Uh, people love him.</t>
  </si>
  <si>
    <t>Tony (6/6): We gotta break up the poker alliance-- Tyson, Amber, Kim, and I want to get Tyson out of the game. Amber is not running around doing anything, plus you leave the biggest targets, husband and wife, in the game still as big shields. So Tyson goes home.</t>
  </si>
  <si>
    <t>Tyson (2/2): The poker alliance is coming back to bite me, and the second I realized that things weren’t going the direction I wanted them to, my strategy switched from dictating the direction of the game to pure survival mode. I don’t have anywhere to go but into their warm pokey poisonous embrace. And I feel bad for Kim and Amber, but it’s worth it to me to forfeit this battle to hopefully win the war.</t>
  </si>
  <si>
    <t>Kim (1/1): All of a sudden, I’m getting a very bad vibe from everyone. I know that I am not someone that people want in their conversations right now. There’s moments of paranoia where lots of people are talking and I walk up then it stopped. They want to do something and they don’t want me to know about it. Gosh, just awkward. Nobody will talk. I’ve never been in this position before. You know, my-my season I was making the calls every single Tribal Council. I don’t think I really understood until today what it feels like to be on the outs. This is not the way I envisioned my comeback. I think what’s going on is I think Tyson and Amber and I are in trouble for the same reason, and I think in this case, the poker alliance has become what that is. One of the three of us are being voted out. That’s just it. And I think there’s really nothing I can do to change that. I feel like, you know, this is a large group of people voting together. To start this game the way I did, honestly, it’s been the biggest mess.</t>
  </si>
  <si>
    <t>Amber (4/4): I knew coming into this game, that I had a huge target on my back. I just put my trust in people, hoping for the best, and it wasn’t the best.</t>
  </si>
  <si>
    <t>Amber (1/4): Waking up this morning was a little bit surreal- realizing I’m not back at the other camp anymore. But if there was no Edge of Extinction, I’d probably be super depressed. I did not come all the way out here and leave four kids behind to be out of the game this early on. But I’m not done. There’s still a possibility for me to get back in. There’s still a possibility for me to possibly help my husband, who is still in the game. So I got to keep my head there. The game is still going for me.</t>
  </si>
  <si>
    <t>Rob (1/4): I just got a Fire Token. I have a lot of thoughts going through my head, but the most obvious is: they took my wife out of the game first. Just the thought of Amber being on the Edge of Extinction, it kills me. It was really, really, really hard for us to leave the kids. I know that that’s weighing on her. So, if she was taken out first, that makes it even harder.</t>
  </si>
  <si>
    <t>Rob (2/4): I do have other friends over there. It could have been Sandra. We just spent the entire season of 39 together. But I don’t know if I can trust Sandra. And if she voted my wife out, this is war.</t>
  </si>
  <si>
    <t>Ben (1/2): The last time I played, it was all about winning immunity and finding idols. But this time, I want to work on my relationships. ‘Cause going through life alone sucks. Going through Survivor alone sucks even worse, right? To win this game a second time, I need to work on my social game, and teaching people how to find idols is a good way to do that.</t>
  </si>
  <si>
    <t>Denise (1/2): Holy crab cakes! I just found an idol. I’ve never been so giddy. And without Ben, I would not have found this idol.</t>
  </si>
  <si>
    <t>Denise (2/2): We open it up and it’s two. So now I have to figure out who I want to give the other half to. It has no power without giving the other half away. I thought Ben might try and convince me to give it to him, but he didn’t, and that makes me feel like he’s somebody I can trust. From minute one, I’ve been with Adam. He is incredibly smart, like, he knows this game. So, maybe we can find some allies to pull in with us.</t>
  </si>
  <si>
    <t>Adam (1/5): The good news is: Denise has found the Hidden Immunity Idol. The bad news is: Ben knows. That sucks, because Ben is a wild card.</t>
  </si>
  <si>
    <t>Adam (2/5): What do you mean you want to give it to Parv? One of the best players that has ever played this game. Are you serious?!</t>
  </si>
  <si>
    <t>Adam (3/5): Luckily, I’m able to convince Denise that it makes way more sense to give me the other half of the idol. I mean, this is huge for me. But the idea of playing this game with Ben makes me a little nervous.</t>
  </si>
  <si>
    <t>Yul (1/1): I’ve been trying to get some breadfruit for the last few days, and, unfortunately, it has not been going very well. But I’m determined not to give up, even though I’m probably losing a lot more calories than I hope to gain from this. I got this big bamboo stick and I tied a rope around it. So, hopefully, it will act as kind of like a wire coat hanger I can try to loop in and pull it down.</t>
  </si>
  <si>
    <t>Kim (1/2): So far this season, it’s been a really different experience for me. I am not used to playing on the bottom. It’s a weird feeling, but I also know this is not the end of the game and that there is an upward trajectory for me if I can figure out where to get my footing. I’m just treading carefully. I don’t want to put the target on my back, but I feel like the idol would be a really important thing for me to have. It is funny, the more you’re on the bottom, the more you have to try to claw your way to the top, and the more you do that, the more you’re putting a target on your back; therefore, you’re more on the bottom. I have to be careful and I just wait for a moment of peace, then listen to the voice that tells you when to go right, when to go left-- that’s what I do when I’m idol hunting. And I just try to get a vibe for, like, which tree to go to. It’s how I found mine the first season. It’s a prayer of sorts, you know? Like, if this is meant to be, then send me an idol.</t>
  </si>
  <si>
    <t>Kim (2/2): When I found it, it was such a surreal moment. I definitely don’t want to be caught with it. Two people walked up-- Tony and Nick. Two people I completely don’t trust. I think they thought I was looking for an idol, but I don’t think that they thought I had found it. It’s not your typical Immunity Idol. I have to give part of it to someone else. I’ve always felt Sophie and I would work well together. And I go with the people that I have a good feeling about. And I think Sophie’s in a really good spot in the tribe right now.</t>
  </si>
  <si>
    <t>Sophie (1/3): I was in shock. Kim should be telling Tyson about her idol. I am the last person Kim should be telling about her idol. I see Kim as somebody who’s super aware. She’s, like, the most socially adept person out here. I think the problem for Kim is, like, everybody knows that’s what let her win the last season. So I think even if she is, like, the nicest Texan in the world, everybody’s gonna see that as a threat. So she shouldn’t be telling the devil who has never worked with her yet in this game about an idol. If I were Kim, I’d be worried that by telling me about the idol, she could be next on the chopping block.</t>
  </si>
  <si>
    <t>Natalie (1/5): Immediately, I’m pretending like I have no idea what it can be. In my head, I knew that’s gonna lead us to something that we have to barter with to get our tokens. You know, basically sell it across the seas to a person that can find value in it in exchange for something that has value to me. So, it’s like a Survivor economy. We’re bartering back and forth.</t>
  </si>
  <si>
    <t>Amber (2/4): The clue definitely wasn’t an obvious clue. It’s gonna take some mind work, reading it over again and again and again until we can figure out what all the different things are referring to.</t>
  </si>
  <si>
    <t>Natalie (2/5): There are so many random places it could be, and since the note wasn’t specific, we ended up basically scouring the entire island.</t>
  </si>
  <si>
    <t>Amber (3/4): Back when I played, you know, 20 years ago, 16 years ago, there weren’t any hidden idols or anything like this. So, this is all new to me.</t>
  </si>
  <si>
    <t>Natalie (3/5): We made that long trek all the way up to the rice bucket, looked in the rice bucket, around the rice bucket.</t>
  </si>
  <si>
    <t>Amber (4/4): We were completely lost. Either we’re reading the clue all wrong, or maybe there’s not something out there today. Maybe it’s something that is gonna happen tomorrow, and, today there’s just a sign there to get our brains thinking.</t>
  </si>
  <si>
    <t>Natalie (4/5): I’m happy that we were proactive. I do feel bad that we wasted so much energy. But, you know, at the end of the day, it’s about not forgetting why we’re here. It is easy to just kind of relax sometimes, take a nap on the beach, but that’s not what we’re here for. So even though that does feel nice, we should keep our eyes open. The one thing that I hadn’t checked was the freaking water.</t>
  </si>
  <si>
    <t>Natalie (5/5): This is an amazing advantage. Obviously, I just have to sell this to somebody that I know might have at least one token left. So, since I have no information, this is kind of like a blind sale. I’m doing it just based on the probability of who has more tokens. So, hopefully, tomorrow morning, I have something else in my bag.</t>
  </si>
  <si>
    <t>Jeremy (1/2): This is huge for my game. Last Tribal, I was left out of the vote. So now I feel like I’m on the bottom. These Fire Tokens, they’re really more valuable than people think. They think, “Oh, you get four tokens and you buy a tarp.” No, you can have one token and buy immunity. They don’t even get it. They don’t even know it yet. This is the biggest season ever. It’s a war, and I lost the first battle. But this Fire Token economy could change everything.</t>
  </si>
  <si>
    <t>Tony (1/2): Taking on projects is fun. It keeps my mind occupied. ‘Cause if I don't occupy my mind, I’m gonna start doing crazy things, like searching for idols in front of everybody and just get myself in trouble. So I say, “You know what? Let me just build a ladder.” We’ll climb up and simply pick the papayas off the tree, simply walk down the ladder, simply go to camp, chop it up and simply eat it. Simple as that.</t>
  </si>
  <si>
    <t>Wendell (1/1): This ladder, it’s got to be like, 20 feet tall and 150 pounds.</t>
  </si>
  <si>
    <t>Sophie (2/3): I don’t even want to call it a ladder. It is two pieces of bamboo with other pieces of bamboo tied with flimsy twine.</t>
  </si>
  <si>
    <t>Tyson (1/2): He’s surely joking. I know we signed waivers before we came out here, but I don’t know if there was a ladder clause in the contract.</t>
  </si>
  <si>
    <t>Sophie (3/3): At some point, you imagine him to laugh and walk away. Tony never laughed and he never walked away. It’s kind of like, you know, playing a game with a kid, where you just imagine it’s all make-believe, and then you realize, at some point, that, for them, it’s not make-believe.</t>
  </si>
  <si>
    <t>Tyson (2/2): How is this guy still alive? He does not give two cares. That’s the guy that’s enforcing the law at home. Now I’m questioning my read on him. Maybe he’s not joking. Maybe he really believes that he is a structural engineer.</t>
  </si>
  <si>
    <t>Sarah (1/2): I’ve known Tony for six years. I love the guy. And I knew people would, too, if they just got to know him. But we don’t want to seem like we’re too much of a pair, so we’re trying to keep our distance from each other.</t>
  </si>
  <si>
    <t>Tony (2/2): The first time, in Cagayan, it didn’t work out so well for Sarah. It worked out great for me, the Cops-R-Us alliance, which just included me, because, um, Sarah was voted off. But this time around, I’m gonna make it up to her if she gives me that trust.</t>
  </si>
  <si>
    <t>Sarah (2/2): The last time Cops-R-Us happened, the other half of Cops-R-Us voted this half of Cops-R-Us out of the game. I didn’t know how Tony operates. It was like we were brand-new partners out on the street. Now I know my partner. And as long as nobody knows about Cops-R-Us, Cops-R-Us can work.</t>
  </si>
  <si>
    <t>Parvati (1/2): If you break it down to old versus new, we’re outnumbered by newer players here. So I want to make sure there’s no strong, new-school faction that’s growing that I’m on the outside of. So one of the them’s gots to go.</t>
  </si>
  <si>
    <t>Rob (3/4): Today was not my best day. First, I find out they send my wife to Extinction Island. And then in the challenge, I blew it. I take full responsibility, but for whatever reason, I’m not too worried about it. I feel secure in the relationships that I’m building out here. So, for me, the question is which of these new-school guys is going home? It could be Jeremy. At this point, he’s on the bottom. On the other hand, Ben is a little bit of a wild card. He wants to seem harmless, but Ben is dangerous. And I don’t trust him, so he might have to go.</t>
  </si>
  <si>
    <t>Danni (1/2): It’s been 14 years since I’ve played, and the game has changed a lot. And I’m trying to adapt to that right now, but I feel like I’ve been left out. And now I’m not even sure about my old-school alliance. I feel like it’s me going home tonight. It’s not hard to pick up on that when people are walking off and talking and nobody’s including you on anything. Even Parvati, who I thought I was very close to.</t>
  </si>
  <si>
    <t>Ethan (1/1): Oh, my God. We had a plan at the very beginning. It was kind of an old-school thing. Obviously, we need to keep it on the DL, but Danni, right in front of Ben, comes out with it. You know, I don’t really know what’s going on with Danni. I think she feels like she’s on the outside, and now she’s telling Ben all of our secrets.</t>
  </si>
  <si>
    <t>Ben (2/2): I knew it. There is old-school/new-school thing happening right now. That’s a fact, Jack, and I’m totally, 100% concerned. These old-schoolers, they’re gonna cling on to each other, and I don’t want to be bamboozled by these guys. And so being able to get them out now is my main objective.</t>
  </si>
  <si>
    <t>Rob (4/4): In the beginning of this game, even though she threw my name out there, I was completely willing to forgive that. But then Danni came up with the plan to vote out Parvati. I mean, Danni, Parvati is my number one.</t>
  </si>
  <si>
    <t>Adam (4/5): This is incredible news for me. The old-schoolers are turning on each other, and it started with Danni throwing Parv under the bus. Honestly, if I had my choice, it would be Parv. Parvati is a massive threat in this game, but she is super tight with Boston Rob. And Boston Rob is the godfather, and going against the godfather is really dangerous.</t>
  </si>
  <si>
    <t>Parvati (2/2): Danni and I, the first day that we hit the beach, we were talking. We were connecting. But now she’s coming after me. So, it’s weird.</t>
  </si>
  <si>
    <t>Jeremy (2/2): This is a miracle. The biggest name out there right now is Danni, and as long as it’s not me, I’m good with that. But Rob’s controlling the tribe-- him and Parv, and I don’t like watching other people control the game. I like to be the one to pull the trigger on these blindsides.</t>
  </si>
  <si>
    <t>Adam (5/5): We can pull this off. I know where the idol is, and so I know that Parvati doesn’t have it, and so we can just vote her out of the game. But it’s all about choosing when to take these risks because it could backfire. But I know that I will never win this game if I don’t take those risks.</t>
  </si>
  <si>
    <t>Danni (2/2): I’ve never been voted out. To have my torch snuffed was not a feeling that I wanted to experience, but I still have life in this game, and I’m holding on to that.</t>
  </si>
  <si>
    <t>Adam (1/4): At Tribal Council, it was a unanimous vote. Danni went home, because Boston Rob, Parvati and Ethan decided to betray her. So, to me, the three old-schoolers have been running the show here. Boston Rob feels like he needs to be in control at all times. He won this game because he was in control from start to finish. But this is not Survivor: Redemption Island. This is Survivor: Winners at War. He needs to adapt and maybe play a little bit more like I am! This is the time to draw a line in the sand and target some of the big dogs in this game.</t>
  </si>
  <si>
    <t>Denise (1/2): Right now, I’m feeling like I’m in a fairly good spot. Last night, Danni was voted out of the game and bequeathed her Fire Token to me. I had found the Immunity Idol, and I had to give half away, but before we went to Tribal Council, Adam, luckily, had given me back the other half of the idol. So it is now my idol, and it is whole and it has power. And I feel secure that Adam and I are good, but Ethan, Rob and Parvati appear to be very tight. So we need to take some control so that we’re driving the vote, versus maybe the three of them.</t>
  </si>
  <si>
    <t>Ben (1/2): I can’t stand Rob because he’s an alpha male and he’s gonna take charge. But as long as I keep my temper down, I’m okay. Because we can put a vote where we want it, whether it’s Boston Rob or Parvati. But... (chuckles) I wish Rob would get-get off this island.</t>
  </si>
  <si>
    <t>Adam (2/4): Everybody at home will be shouting: “Why would you ever, ever, ever do this?!” Why would I ever tell Ethan that I’m going to vote out Parvati? Because if Parvati is going to go home, I need Ethan in my corner. I need him to be okay and still trust me.</t>
  </si>
  <si>
    <t>Ethan (1/2): I’m cool with Adam, but you can’t come to me, telling me you’re gonna vote off Parvati. He knows I’m close to Parvati. That was a silly mistake on his part. Parvati’s my number one. I trust her with my life. And to have one person that you can trust, no matter what, is huge. It’s more huge than having a decent relationship with Adam.</t>
  </si>
  <si>
    <t>Sandra (1/3): Here I am for the fifth time, and once this is over, I’m retiring from the game. So, this season, I’m going to switch gears. I want to prove my worth to this tribe and catch a couple of fish.</t>
  </si>
  <si>
    <t>Tyson (1/1): So, right now, I’m in a new position in this game that I’ve never experienced before, being everyone’s target. And it’s been kind of a tricky seven days for me, a little bit of a roller coaster. So I need to point the target anywhere else. I’m thinking throwing Sandra’s name out would be easy. She’s the weakest one on the tribe, and on top of that, Sandra has two million in the bank from Survivor. So toppling the queen would please everyone here.</t>
  </si>
  <si>
    <t>Yul (1/3): Sandra has a reputation for just using misinformation and stirring things up. And, for me, I want to keep people who I feel like who are playing a rational game, so that they’re not making unpredictable moves that will backstab me as I’m getting towards the end. I don’t trust Tyson right now, but his proposal to vote out Sandra is an option.</t>
  </si>
  <si>
    <t>Sandra (2/3): Yay! I got us a shark. Us waking up to a shark steak breakfast… no one is at my level just yet.</t>
  </si>
  <si>
    <t>Tony (1/3): I said, “Oh, hey, let me jump in. Let me be the hero. Let me grab the shark.” So I grab the shark, just pick it up. As soon as I picked it up, it went… (shouts)</t>
  </si>
  <si>
    <t>Nick (1/1): (shouts - imitating Tony)</t>
  </si>
  <si>
    <t>Yul (2/3): (shouts - imitating Tony) Tony’s scared of sharks. And so, like, the idea that the shark was gonna bite him was freaking him out.</t>
  </si>
  <si>
    <t>Tony (2/3): So many thoughts went through my mind in, like, a millisecond. The first reaction was to let it go. So it would’ve fell back in the water and it would escape. There-- I-I would’ve-- I would’ve just said, “Guys, let me just swim to the Edge, because you don’t need to vote me off tonight. I know who’s going.” Oh, man, what a cluster that was.</t>
  </si>
  <si>
    <t>Yul (3/3): We want to keep the momentum going, and I think one of the components of keeping that momentum going is keeping morale high and being well-fed. And Sandra is a big part of that. So, I know Tyson is targeting Sandra, but I don’t want to lose Sandra.</t>
  </si>
  <si>
    <t>Sandra (3/3): There is no way that Tyson’s gonna come after me and that he’s not gonna pay the price for it. Don’t come after me. If you (censored) come after me, I better not find out about it.</t>
  </si>
  <si>
    <t>Danni (1/2): Back at camp, when I was in the game, we had coconuts laying around. There’s no coconuts here on Extinction. You get very little rice every day. And if you don’t provide for yourself, you’re not gonna eat. So, we’re trying to spearfish, and it was my first time ever spearfishing. I can’t even begin to tell you how beautiful it was. I’ve never seen anything like that before in my life.</t>
  </si>
  <si>
    <t>Danni (2/2): If I don’t take anything else away from this game, getting that little fish tells me, “You may be down, but you’re never out.” So I’m holding on to that here.</t>
  </si>
  <si>
    <t>Amber (1/2): Natalie got some Tree Mail for us. We get these bamboo tubes wrapped up in these pretty shells, and we open ‘em up and… (looks at parchment with tree figure) Natalie and I have been up to get rice several times, and we’ve done some exploring while we were on the mountain, and we’ve noticed these trees that stand out among all the green around ‘em, so we were just thinking about getting to that tree right away.</t>
  </si>
  <si>
    <t>Natalie (1/3): We get to the tree, and there’s a freaking, like, lockbox, which I did not expect. I thought it was just gonna be my advantage right there. I read the little sign, so I knew it wasn’t a guessing game. Yet I stayed there, and I took a million guesses, trying to figure it out.</t>
  </si>
  <si>
    <t>Amber (2/2): Immediately, my head goes back to, “I’m not gonna help them out in any way,” which is kind of weird, because we’ve been working together so well. And then, all of a sudden, it’s competition again. I remember seeing numbers painted on the crates that are by the mast. I tried to remember them in my head, but I’m thinking, “I need to write these numbers down or I’m gonna get up there and forget and be really mad at myself.”</t>
  </si>
  <si>
    <t>Natalie (2/3): I was trying to think of what I had missed, and that’s when it clicked. And then I hold it up (string with seashells), and I realize there’s, like, this sequence of shells with knots in between each kind of grouping. I just couldn’t believe that this was it. There were three tubes. I chucked one into the bushes and broke the second one. So if one of them came, they won’t be able to figure it out. And I knew I had to get up there as soon as possible. And, luckily, both of them had kind of given up. I laid the shells, and I just slowly put the numbers in. I was trying not to get too excited, but my heart starts racing. I took a deep breath and… (unlocks device)</t>
  </si>
  <si>
    <t>Natalie (3/3): The advantage I have is a Steal a Vote advantage. That obviously has no value on Extinction. And, again, like the other two, I have to somehow pick the right person who would be risky enough to do this and who would buy this advantage from me. It will be so sweet if they go for it because these opportunities to earn these tokens, they’re not given to us every day. I would have three Fire Tokens, so I’m actually a billionaire on Extinction. Uh, but I’m pretending that I’m a complete peasant and completely poor like the rest of them. Everything that I’m doing is gonna lead to my eventual goal here, uh, which is to get off this bloody island and get back there.</t>
  </si>
  <si>
    <t>Sarah (1/3): I’m going through my bag, and I see something in there that I didn’t put in there. So, I get a free second, and I walk out of camp and find a good spot to hide. And I pull out a… note.</t>
  </si>
  <si>
    <t>Sarah (2/3): This is a huge decision, because I’ve successfully played the Steal a Vote in Game Changers. I know how it’s played, and I know how powerful it can be. So this is definitely something I would like to have in my back pocket. But there’s a lot at stake. First of all, it’s gonna cost me my Fire Token, the one token that I have. And then I gotta sneak out of my camp without getting caught. I also have to infiltrate a camp that I know nothing about. I mean, I haven’t gotten to do recon on that camp at all. If it was any other season, I’d probably turn it down. But it’s Winners at War, and I’m ready to go to battle. So I’m going for it. As a cop, this feels like I’m suiting up to go do a search warrant right now, but nobody enters a building alone. You wait for your backup to get there. So I might have to tap in one of my other fellow police officers to help me out with this mission.</t>
  </si>
  <si>
    <t>Tony (3/3): Officer Sarah comes up to me and says, “Tony, I need you to be a good partner today, and I need backup.” And we went into stealth mode at that point. I told her I was gonna get a coconut, fill it up with ashes, so, before she goes on her mission, I’m gonna cover her skin so she can be camouflaged. So, as I put this charcoal on her forehead, it’s, like, dusty and it’s not really sticking. So she tells me, “Spit on it.” So I’m like spitting in the charcoal, making it nice and wet. And then she had to spit in it too ‘cause it wasn’t enough. So, at the end of the day, we did it.</t>
  </si>
  <si>
    <t>Sarah (3/3): I make my way down the trail, and I get right to the edge of camp, and it is pitch black; I can’t see anything. And it’s foreign territory. I have no idea what’s going on. So I start crawling around, looking for these torches. I get just past the fire, and off to my right, I see all the torches. I’m like, “Bingo!” Here’s the problem: I have to get to the top of these things, and they’re taller than I am. So I’m gonna have to stand up and be completely exposed. I’m looking in the top of the torches, I’m putting my hand in, and I don’t feel it in any of ‘em. There is a guy sleeping literally ten feet from where I’m doing this, and I’m clanging torches. I’m snapping twigs when I step. It’s a complete disaster. This is not how I envisioned this going. Finally, I feel it. I’m like, “This is it.” Pull it out, stick it in my pants without them waking up and I bolted. Mission accomplished.</t>
  </si>
  <si>
    <t>Denise (2/2): We lost again, but the game plan is to vote off Parvati. And we know that this vote is a critical vote. This could blow up a lot of people’s game.</t>
  </si>
  <si>
    <t>Rob (1/3): Losing today’s challenge was tough. And when we get back to the camp, it was almost like it was a standoff. Season 40 is a different kind of season. These players know what they’re doing. Everybody’s kind of going over their own game plans in their own heads, waiting to see who’s gonna move first.</t>
  </si>
  <si>
    <t>Michele (1/3): Nobody wanted to walk off. We know this game inside and out, and we know what happens when you are the first to walk off and start strategizing.</t>
  </si>
  <si>
    <t>Jeremy (1/1): Everyone’s sitting around real quiet, and you could tell this is just the calm before the storm. But I knew as soon as I walk away, Ben was gonna come with me, and then things were gonna start rolling and the bullets were gonna start flying and knives are gonna start stabbing.</t>
  </si>
  <si>
    <t>Ben (2/2): Tonight, we want to break up the group of Parvati, Ethan and Rob. At this point, the most dangerous person out of those three is Parvati. She knows how to bat her eyes, smile her pretty teeth, and manipulate people to work with her. And that’s why it’s scary to have her in the game as opposed to Rob or Ethan.</t>
  </si>
  <si>
    <t>Adam (3/4): The war has begun, and I have an incredibly tall task. It is impossible to vote somebody out in this group and not piss off somebody else… or is it?</t>
  </si>
  <si>
    <t>Adam (4/4): As far as I’m concerned, Parvati is going home tonight. But you do not go against the Godfather. Boston Rob is somebody that I would like to work with long term. And strategically, telling people truths at important times can be very helpful. I did it in Millennials vs. Gen X. It has backfired on a lot of people who’ve played this game, but I think it will work.</t>
  </si>
  <si>
    <t>Rob (2/3): Adam is gonna blindside Parvati, and I’m supposed to be okay with that. I’m thinking, “Is this kid crazy?” I know he’s seen me play on TV. He’s seen every episode. He knows everything. I don’t play like that.</t>
  </si>
  <si>
    <t>Rob (3/3): Adam’s forcing my hand. If somebody’s coming after one of my alliance members, I’m coming after them.</t>
  </si>
  <si>
    <t>Parvati (1/1): Because Adam broke the cardinal rule of Survivor and he told Rob, who’s aligned with the person who you’re planning to blindside, me, I now know Adam’s plan. Because Adam’s trying to blindside me, it’s got to be Adam. I’m ready to pounce on Adam, devour that guy and just spit out his bones on Edge of Extinction.</t>
  </si>
  <si>
    <t>Michele (2/3): Right now it seems absolutely essential that we break up the trio Rob, Ethan and Parvati, because they’re running the show. But it pisses me off that Adam would go scurry on over to Rob and tell him the whole plan to vote Parvati and throw me and Jeremy under the bus. So I could absolutely take out Adam tonight. Now I have to get the wheels turning, and I have to start talking to people and figuring out what the plan is.</t>
  </si>
  <si>
    <t>Michele (3/3): Me and Jeremy hold a lot of power tonight because we’re deciding the future of this tribe. We can either take out one of the power trio or take out the person who’s playing both sides, which is Adam. I do feel pressure coming into this season. People didn’t think I deserved my win, but I feel like I am proving that they were wrong.</t>
  </si>
  <si>
    <t>Ethan (2/2): I’m not afraid of Edge of Extinction because I’ve been to the edge of extinction having to go through cancer, so I think I have the mental strength to get through it.</t>
  </si>
  <si>
    <t>Adam (1/5): Oh, man. Tribal Council was tough. I thought Parvati was going home, but I revealed my alliance’s plan to Boston Rob and he betrayed me.</t>
  </si>
  <si>
    <t>Adam (2/5): I got left out of the vote by the people that I was supposed to be aligned with. I just did everything that you’re not supposed to do in Survivor and I had the hubris to think that I could get away with it.</t>
  </si>
  <si>
    <t>Adam (3/5): I was playing all sides, and, unfortunately, everybody knows it, and I’m lucky to be here. Now I feel like everything is completely changed so I need to make an apology tour.</t>
  </si>
  <si>
    <t>Ben (1/1): Adam is that little weasel that’s sneaking through the bushes, and whispering in everybody’s ear, you know, and that’s not good for my game. However, he’s very lucky that the biggest threats in the tribe are Boston Rob and Parvati. They’re good at what they do and if you give them too much rope, they’re gonna grab a loop and put it around your neck and hang ya.</t>
  </si>
  <si>
    <t>Yul (1/1): In the game of Survivor, these happy times are just as important as the war times. We’re getting food, we’re bonding with one another, we’re winning the challenges. All of that just kind of builds on top of each other and the cumulative effect is that we’re just on a roll. Right now, we all like each other and can still continue with this illusion that we’re all tight with one another, but in reality, me and Nick, Wendell and Sophie, we’re the strongest alliance within this tribe and I don’t think anyone’s suspecting that that’s the case. So right now, I feel good. Like, I have maximum range of options in front of me.</t>
  </si>
  <si>
    <t>Sophie (1/1): I remember in high school, they thought it’d be a good idea to take our class on a trip to the prison and have us see what it looks like when you’re a prisoner. And it scared the crap out of us. And I think looking at Edge of Extinction, you know, it really scares me, because I imagine people are miserable. And so, it’s kind of like a daily reminder that the good times here are a facade.</t>
  </si>
  <si>
    <t>Amber (1/7): It was an exciting morning when I saw a box waiting for us at the mast. But that exciting feeling is also that sick-to-your-stomach feeling, like, “Oh, boy, what’s in store for us today?”</t>
  </si>
  <si>
    <t>Amber (2/7): To even fathom going up and down 20 times while carrying a log… yeah, that sick feeling that I had when I first saw that box was right on.</t>
  </si>
  <si>
    <t>Amber (3/7): Nobody knew what 20 trips was gonna feel like. And then you think, “I’m at the top of the steps, so I’ve gotten, like, a bit chunk over with.” Oh, no, no, no. That’s just, like, a tease.</t>
  </si>
  <si>
    <t>Ethan (1/8): First trip up the hill was pretty good. So, in my mind, I think, “Oh, 20 times. This isn’t gonna be so bad.” I mean, I’ve done marathons. I played professional soccer, I’ve been through cancer. We have till sundown to do this? Yeah, piece of cake.</t>
  </si>
  <si>
    <t>Danni (1/3): It was like running a marathon. And I’ve seen way too many people run races and just go too fast out of the gate. You’re running on no sleep, and no food, and very little water. But Natalie, she-- I don’t think she’s human. She kept the same pace the whole time.</t>
  </si>
  <si>
    <t>Amber (4/7): Natalie-- she’s a monster.</t>
  </si>
  <si>
    <t>Natalie (1/3): I have been so dominant here, my bank account balance is three Fire Tokens. It’s like, I don’t want to get greedy, but I want as many Fire Tokens as possible.</t>
  </si>
  <si>
    <t>Ethan (2/8): I mean, she’s a crossfit trainer, so I expected her to be strong and fit, but she is a beast. And, for me, self-doubt crept in around log ten. Definitely. I wanted to be first, and then I scrapped that concept, and then I realized I just got to get it done.</t>
  </si>
  <si>
    <t>Natalie (2/3): This is the hardest thing I’ve ever done, both emotionally and physically.</t>
  </si>
  <si>
    <t>Danni (2/3): It’s like, I try to compare it to childbirth, but like, in childbirth, you at least get a baby afterwards. Like, here, you get a Fire Token.</t>
  </si>
  <si>
    <t>Amber (5/7): I just kept thinking, “I want this to be over with. I want this to be over with.” I was completely depleted. I had nothing left in me.</t>
  </si>
  <si>
    <t>Ethan (3/8): (narrating while resting against a tree) It’s a tough challenge right now, and I’m struggling to get through it. So, I got to finish by sundown. So, I’m going as fast as I can. I’ll go until my legs collapse, or the sun goes down. I may not finish, but… I’m not gonna stop.</t>
  </si>
  <si>
    <t>Ethan (4/8): I’m so, like, disappointed in myself. Like, I just wanted to, like, complete this for myself. I had already put in 16 trips. I had four more trips to finish this thing. I just did not want to quit.</t>
  </si>
  <si>
    <t>Ethan (5/8): I wanted to set a good example for, like, everyone who’s been through a health challenge and thinks they can’t do it anymore. Like, you can do it. You can get through those hard moments. And I just sucked it up. Like, I kept saying to myself, like, “Remember when you were, like, getting spinal taps, when you were getting radiation,” and I started saying, like, the mantras I was using when I was getting chemotherapy to kind of get me through these hardest moments.</t>
  </si>
  <si>
    <t>Natalie (3/3): Until the 20th piece hit that pile of wood, I-I wasn’t thinking about anything. I didn’t think about one emotional thing. And then it all just came flooding in.</t>
  </si>
  <si>
    <t>Amber (6/7): I just did probably one of the hardest things I’ve ever done in my life and I just… I just needed to let it go.</t>
  </si>
  <si>
    <t>Ethan (6/8): I was like, “Remember, seven years ago, you were locked in a hospital room, close to death.”</t>
  </si>
  <si>
    <t>Danni (3/3): After seeing how much Ethan struggled, and still pick himself up, it was inspiring, you know, it was incredible. And so, on that last run for him, we felt like... we all needed to be a part of that.</t>
  </si>
  <si>
    <t>Ethan (7/8): They all went with me to finish the last leg, which was pretty touching.</t>
  </si>
  <si>
    <t>Amber (7/7): I all of a sudden realize that bond we’ve created in this very short time. It’s strong. And I felt it at that moment, and it-- and it felt good.</t>
  </si>
  <si>
    <t>Ethan (8/8): That was something I’ll remember for the rest of my life.</t>
  </si>
  <si>
    <t>Jeremy (1/2): All of a sudden, Adam’s the hardest working person on this island. Adam is acting like one of my children. When they get in trouble, they know you’re disappointed in them, so they try to, uh, soften things up. Obviously, Adam is-is trying to save his own hide. And as long as Adam doesn’t go back to his old ways, being sneaky and playing both sides, we will keep him around.</t>
  </si>
  <si>
    <t>Parvati (1/1): So now that it’s just Rob and I, on the bottom, it doesn’t mean that we’re gonna lay down and die. You know, Ethan sent me his Fire Token, and with this comes a bit of a responsibility to avenge his blindside.</t>
  </si>
  <si>
    <t>Adam (4/5): Rob and Parvati are trying to get me to make a mistake, to say something that I shouldn’t, but I’m not gonna give them the satisfaction, nor the ammunition.</t>
  </si>
  <si>
    <t>Rob (1/1): Adam’s not saying anything. That’s fine. Adam, I’m sorry, but at the end of the day, this is Survivor. I got to lie, buddy.</t>
  </si>
  <si>
    <t>Michele (1/1): Wow, Adam went and opened his big mouth again. He’s playing both sides over and over and over again. I’m so sick of it.</t>
  </si>
  <si>
    <t>Jeremy (2/2): Adam is definitely a liability. He can’t switch it off. He can go. I-I-- I can’t keep babysitting him and keeping him around and it’s driving me crazy. I’m done with it.</t>
  </si>
  <si>
    <t>Sarah (1/3): I think with everybody being a veteran player, we’ve come back and we’re taking advantage of our playground. I’m having the most fun I’ve ever had out here.</t>
  </si>
  <si>
    <t>Sarah (2/3): At this point, I know people don’t trust Tyson. But, surprisingly, Tyson and I have this bond, and it’s-it’s great. We mesh so well together, and those are the types of people that you rely on.</t>
  </si>
  <si>
    <t>Tyson (1/5): The game is getting tricky. It’s eerily calm, but I know that gaming is going on nonstop. If I sit back and think about the tribe, the bigger threats are going after each other, and the people who are less connected, or who have only played the game one time, they’re not even on anybody’s radar. People like Wendell, Nick, Yul and… I don’t even know who the last one is… Sophie. So under the radar that I did not even know her name.</t>
  </si>
  <si>
    <t>Sandra (1/3): I’m pretty much just listening and saying like, “Oh, for real? Dang.” But it’s shady and it’s a lie. So what he’s trying to do is save himself any way that he can. You know what, Tyson? You threw the first stone, ‘cause you came after me days ago, so I need Tyson to go. Tyson, you better hope we win this challenge, ‘cause you’re in deep doo-doo.</t>
  </si>
  <si>
    <t>Adam (5/5): (with tearful eyes) My mom told my teachers when I was in eight grade, “When Adam decides that he is going to do something or accomplish something, there is absolutely no stopping him.” And she was right.</t>
  </si>
  <si>
    <t>Tyson (2/5): We got back to camp, and it was pretty standard fare. Like, everybody pats the puzzle makers on the back and says, “It’s not your fault.” It is. I mean, it was their fault. But that’s great for me, because I need Nick out of the picture.</t>
  </si>
  <si>
    <t>Tyson (3/5): Nick doesn’t do much. He’s not helpful at camp. He blew the puzzle. And he’s one of these unconnected players that I want out of the game.</t>
  </si>
  <si>
    <t>Tyson (4/5): Nobody wants to make the first move, but I need to start dictating the direction of my game. It’s an easy vote. The entire tribe’s on board, and it’s back to kumbaya.</t>
  </si>
  <si>
    <t>Wendell (1/1): Tyson is one of the greats. This is his fourth time playing. But he doesn’t know what’s going on. All of our eyes are on Tyson. He’s kind of a dead man walking. Tyson is the biggest threat on this beach, because he’s well connected on the other side. If we were to merge or swap or anything, once he links up with Rob and maybe Parv, they could do a lot of damage together.</t>
  </si>
  <si>
    <t>Nick (1/1): Tyson’s a troublemaker. He’s got it out for me. You know, it-it kind of sucks, ‘cause Tyson was, like, one of my favorite players. But now it’s like a war. He’s coming after me, and I’m coming after him. I feel like I’m in with everybody. But I-I’m definitely nervous. Everybody here’s won the game. And everybody here knows how to lie good. People can say whatever they want, but until they actually prove it with a vote, you don’t know where people stand.</t>
  </si>
  <si>
    <t>Tony (1/1): So far, it’s been real smooth for me, and that’s why I’m in a tricky situation right now. If it was up to me, I would rather get rid of Nick, ‘cause Nick is really not a threat. He’s my number, but he’s not a shield. Tyson is a shield, and he can be a number. Tyson is more of a target than I am. I’m just hiding behind him. And-and I don’t want to lose him. I don’t want to lose him.</t>
  </si>
  <si>
    <t>Sarah (3/3): Tony’s right. The big threats, we need to band together ‘cause we’re being bamboozled. Kim and I are 100% on board. The problem is it all hinges on Sandra. If Sandra’s not on board, the plan doesn’t work.</t>
  </si>
  <si>
    <t>Sandra (2/3): Tony’s right. We’d be stupid to let Tyson go because he’s a bigger target than we are.</t>
  </si>
  <si>
    <t>Sandra (3/3): I’ve had issues with Tyson since he threw my name out there, but I’ve never allowed emotion to control my game. I like revenge, but at the end of the day, I love 2 million dollars even more.</t>
  </si>
  <si>
    <t>Tyson (5/5): It’s for sure a bummer being voted out, but the Edge of Extinction does take a little bit of the sting out of it. I assume it’s just gonna be living the aloha lifestyle 24/7. Piña coladas, perhaps.</t>
  </si>
  <si>
    <t>Nick (1/2): I was so relieved to have Tyson out of here. Tyson was the only guy rocking the boat, and to get rid of him, it really feels like we’re a cohesive unit now. And on top of that, I was looking in my bag this morning, and I found… this parchment here. This definitely changes my opinion of Tyson in the game a little bit. I’m thinking in another situation, I would really love to work with Tyson, and maybe that situation will come up and-and this could be, like, a token of appreciation. And, hey, I don’t take this lightly.</t>
  </si>
  <si>
    <t>Yul (1/1): I know Jonathan Penner because Jonathan is someone I played with on Cook Islands. We’ve become very close friends and I’ve become close with his family. And over the past year, his wife Stacy Title, who’s an amazing woman, was diagnosed with ALS, Lou Gehrig’s disease, and it’s been an absolutely, devastating knockout punch. Stacy has lost control of her-- most of her body, except for her eyes. And, I mean, there’s no cure right now. They’re under a tremendous amount of strain, emotionally, financially, and it just broke my heart (cries). Obviously, I have very strong feelings for Jonathan, his wife, his family, and, you know, I feel like no one deserves this. You know, if there’s something that I or others can try to do to help them, their kids and everyone else in that situation, I just feel like it’s the least we can do. This season of Survivor, I feel like I’m not just playing for myself or my own family, but I’m playing for something bigger than myself. I would just love to use this opportunity try to raise awareness of anyone who’s suffering from ALS and their families, who really are in need, you know, much more than any of us are.</t>
  </si>
  <si>
    <t>Rob (1/6): This is the part of the game that I really don’t like too much. The first time this happened to me was back in Survivor: Marquesas. I had complete control of my tribe and they did a tribe swap. The next thing you know, I’m on the bottom, and that was the end. But, hopefully, this time, the cards fall in my favor.</t>
  </si>
  <si>
    <t>Michele (1/3): Oh, my God, how the heck did I get stuck stranded on an island with my ex-boyfriend? Wendell and I dated briefly, which is a saga in its own. Even though our relationship didn’t necessarily work out, I’m hoping this can work a little bit better than our dating.</t>
  </si>
  <si>
    <t>Adam (1/3): I should be ecstatic by this swap, but I’m not, because this is a really fractured trio of Ben, Rob and myself. We burned a lot of bridges with each other. And that could be catastrophic to my game.</t>
  </si>
  <si>
    <t>Jeremy (1/2): Oh, my God. The Dakal camp, it’s crazy. First of all, the shelter is unbelievable. So I’m George and Denise is Louise because we’re moving on up. But coming in down three original Dakal to two Seles, I need to find who is on the outs in that three. So I would really like to get a big glass, a nice big tall beer of information so it can quench my thirst for knowledge.</t>
  </si>
  <si>
    <t>Jeremy (2/2): Kim seems like she’s been on the outs, and that’s a good sign for me, ‘cause that’s the weak link that I’m looking for.</t>
  </si>
  <si>
    <t>Denise (1/1): I’m starting to feel like maybe Kim is not as tight with Tony or with Sandra, or maybe she’ll be willing to either pull me in or that she’s maybe willing to step out… and join maybe Jeremy and I. There’s a little bit of a security, because I have an idol, but I feel safer just with there being some options here in terms of we may be down in numbers, but I don’t think we’re out.</t>
  </si>
  <si>
    <t>Tony (1/1): The biggest fear of a swap is exactly what happened to Denise and Jeremy. They’re on the bottom of the numbers. But we have to be very careful, because there’s gonna be hyenas in this game, there’s gonna be the lions in this game. If the lions go against one another, the hyenas are gonna come in and just clean up shop, and I don’t want to get eaten by a hyena. And when there’s five people, there’s always one in the middle, and right now, in this tribe, I believe it’s Kim in the middle. I’m gonna try my best to try to convince her-- in order for our game to move forward, we have to stick together.</t>
  </si>
  <si>
    <t>Kim (1/2): I’m as agreeable to Tony at the moment of staying Dakal strong, but I’m not sure that that’s the best option for me.</t>
  </si>
  <si>
    <t>Kim (2/2): Tony and Sandra, they’re probably the people I have the least trust built with, and I do feel like I’m making a connection with Jeremy and Denise. In this tribe, at this moment, I am smack dab in the middle, and that could be a really good spot for me.</t>
  </si>
  <si>
    <t>Nick (2/2): I think if I was able to pick my tribe, I couldn’t have done a better job, because I was super tight with Yul and Wendell. They were probably my two most trustworthy allies on Dakal. And on top of that, we have a numbers advantage. So I won the lottery.</t>
  </si>
  <si>
    <t>Parvati (1/3): Sele is outgunned by the Dakal, and I am desperate to find an opportunity for Michele and I to actually work our way in. So I played with Yul before in Cook Islands, and Yul and I were never on the same side, but he told me that his wife loves me and that I’m her favorite player. So I think that’s like a little bit of an in with Yul.</t>
  </si>
  <si>
    <t>Parvati (2/3): And Nick told me that he had a crush on me when he was in high school… so that was awkward. Speaking of awkward, Michele used to date Wendell and I don’t think they ended on good terms, and then they’re on the same tribe.</t>
  </si>
  <si>
    <t>Parvati (3/3): And so I’m, like, cringing for her. I can’t even imagine having dated someone, having it ended badly and then being on the smallest, tiniest tribe with them. I’m like, nowhere to hide, nowhere to go.</t>
  </si>
  <si>
    <t>Wendell (1/1): So, there are peop-- there-there are people-- this is the season of, like, histories, and past relationships. That could be the theme of this season: Past Relationships. And then you have people that might have hung out together. Me and Michele kicked it, you know? She-- we kicked it before. So, yeah, everybody has pre-existing relationships out here. And, yeah, some of mine will spill over into this game.</t>
  </si>
  <si>
    <t>Michele (2/3): Wendell, when he got here, he kept his distance from Parv and I, and, honestly, I’m not very surprised that he’s playing this game like that, because that’s how it was in our relationship in the first place. Wendell, right now, is sending me the “You up?” text and I just wanna be like, “New season. Who dis?” It’s really hard to have Wendell here and not have bad blood, because I wanna be like, “You’ve broken my trust in real life, and you hurt me because of it.”</t>
  </si>
  <si>
    <t>Michele (3/3): Of course I don’t wanna get burned by Wendell again in this game like I got burnt dating him. This is a game for 2 million dollars, and better believe that I can separate my relationship with Wendell from playing this game and I will take him out if that’s necessary.</t>
  </si>
  <si>
    <t>Ben (1/2): So, we arrive at Yara, and it’s not the prettiest of beaches that we’ve been to here in Fiji. On paper, we should be sitting pretty, right?, with the three of us from Sele and then the two gals from, uh, Dakal. But I’m here with Rob and Adam, the two people that have blown up my game and lied to each other and then told everybody secrets about each other, and it’s just like… (groans loudly) I can’t get away.</t>
  </si>
  <si>
    <t>Sarah (1/4): I definitely did not want to swap. We had a phenomenal group at Dakal. Right now, I have the Steal a Vote advantage. So I can save Sophie and I through one Tribal. But it’s not something that I want to use unless necessary, because then I’ve got nothing.</t>
  </si>
  <si>
    <t>Sarah (2/4): Sophie and I are asking the boys questions, and you can feel the tension. Either they’re gonna stay blue strong, or are the boys three free agents for Sophie and I to scoop one of ‘em up?</t>
  </si>
  <si>
    <t>Sophie (1/6): Immediately, our first conversation on the beach got me a little excited, ‘cause I realized there are cracks up the wazoo. The only thing that scares me is that there are so many cracks that they’re all gonna realize their best option has to be to stay together. Everybody assumed there’s a Hidden Immunity Idol at this beach, and it’s gonna be critical a-as to who finds it.</t>
  </si>
  <si>
    <t>Rob (2/6): I mean, traditionally, there’s always a new Hidden Immunity Idol at each beach. So we decided to go look for idols here. I’m pretty much watching everybody else, ‘cause I’m new to this. I found an idol on Redemption, but I had clues. I have a tough time with the idol. I’m looking, I’m doing, I’m trying to adapt and do what these new-school guys do, but I just have very little experience. I’m not usually in this spot, where I have more questions than answers. I usually have the answers. But this is a tough season. It’s a tough game. Tough players. Good players. Smart, you know? I underestimated ‘em at first. I won’t make that mistake again.</t>
  </si>
  <si>
    <t>Sophie (2/6): So, I emptied my pockets with the rest of them, but I’m terrified, because I knew I can’t be seen looking happy. Because while the whole group is looking for the idol, I found this lovely new bracelet (shows HII). I was given half of Kim’s Hidden Immunity Idol. And then I gave it back to Kim before the swap. But I can now see Kim’s dilemma.</t>
  </si>
  <si>
    <t>Sophie (3/6): I’ve never really been able to read Sarah. But I really felt, after giving her this half of the idol, she felt like, “This is a girl I can work with to the end.” And being in the minority position on a tribe that’s really divided, that might even be more powerful than the Hidden Immunity Idol itself.</t>
  </si>
  <si>
    <t>Rob (3/6): Look, it’s never good to lose immunity on Survivor. I hate to lose. But, in retrospect, it’s not that big of a deal ‘cause we got expendable members here. We got people that we can get rid of, preserve our overall numbers. All we got to do is decide which of ‘em is headed home.</t>
  </si>
  <si>
    <t>Sophie (4/6): (sighs) Leaving that challenge, being somebody who was part of the puzzle-losing duo… I felt my game potentially slipping through my fingers.</t>
  </si>
  <si>
    <t>Sophie (5/6): Adam and Ben have really convinced me that they want to work with us. But as much as I’ve tried to ingratiate myself over the last two days, I can’t deny that I’m in the minority, and that makes me an easy person to pull the trigger on.</t>
  </si>
  <si>
    <t>Rob (4/6): Even though I don’t have great relationships with Ben and Adam, I have to establish trust with some people in this game.</t>
  </si>
  <si>
    <t>Rob (5/6): In order for this plan to work, one very crucial step needs to happen.</t>
  </si>
  <si>
    <t>Rob (6/6): In the past, in a situation like this, I use something called the buddy system, which means basically myself, Ben and Adam need to be with each other all the time these girls are around so that they can’t try to create any commotion. So far, so good. And I feel like I’m bringing the game back a little bit in my direction.</t>
  </si>
  <si>
    <t>Adam (2/3): Ben and I are in the same position where Rob has made it very clear that he wants to work with us, and our group has determined that we would vote out Sarah if we stick together. But there is no trust between the three of us. And yet here we are, saying that we have to maintain trust. And Rob’s way of making sure that we maintain that trust is by having nobody leave camp all day.</t>
  </si>
  <si>
    <t>Adam (3/3): It’s just boring. Nobody can leave. Nobody can talk. That doesn’t allow us the opportunity to really play and maneuver.</t>
  </si>
  <si>
    <t>Ben (2/2): Rob, this entire game, has just wanted to control everything and every aspect of the game. I have a decision to make. I can stick with the guys, keep my mouth shut and listen to the Godfather or I can go with the Dakal women, but either way, I have to trust my gut here.</t>
  </si>
  <si>
    <t>Sarah (3/4): Rob’s energy around camp is really negative. I would feel a lot more comfortable if I could have a legitimate conversations with Adam and Ben. But that’s Rob’s style of play. He implements the buddy system. But, I mean, this is the buddy system on steroids. It’s basically babysitter Rob and put all the kids in the playpen. And I’m sorry, but you ain’t putting me in a playpen. So, I’m hoping that we’ll vote Rob out tonight.</t>
  </si>
  <si>
    <t>Sarah (4/4): Ben and Adam, they are technically the swing vote in this. However, I have the Steal a Vote advantage, and if I play it tonight, it takes one of the boys’ votes away and adds it to mine and Sophie’s votes, and now we have the majority and we pick who goes home. So, I’ll have it in the event that I feel uncomfortable. But, I mean, obviously, I would like to hand on to it, because this game’s gonna get a whole heck of a lot messier.</t>
  </si>
  <si>
    <t>Sophie (6/6): I asked Sarah for the other half of the idol back so that I would truly have a Hidden Immunity Idol at Tribal Council. If I get a wiggly feeling, I can pull it out. But right now, I’m dreaming of a glorious blindside tonight. But I know that there is always a chance that that won’t happen and that either Adam or Ben or both of them will get cold feet. I never thought coming out to Survivor, season 40, Winners at War, that I would be going into a Tribal Council having to rely on two strangers who I’ve only met days before, who the most reassurance they’ve given me about the fact that I’m not going home tonight is a wink or a thumbs-up when somebody’s not looking. Like, I hear myself saying that, and myself 20 days ago at home would want to slap me and say, “Do something.” But you’re out here, and sometimes you gotta trust the wink.</t>
  </si>
  <si>
    <t>Ben (1/1): Tribal went fantastic. We voted out Boston Rob. He had a plan to keep us under his thumb and I was like, “Don’t treat me like I’m some rookie newbie out here.” And that’s what it came down to. It was a lack of respect. And for that reason alone, I couldn’t live with him anymore. I’m out here having fun and building relationships. To show people that I can change my game, right? That’s my goal. So, on this tribe I’ve grown closer to Sarah, and to be quite honest, Sophie, too. She’s a good person and I like good people.</t>
  </si>
  <si>
    <t>Adam (1/2): The general sense of the tribe is that the Wicked Witch is dead, and we can do whatever we want now. But the truth is, I’m really nervous, because I’m on a tribe with people that might have stronger connection with each other than they do with me. I mean, Ben has seemingly become very close with Sophie and Sarah, but when we have time alone, he’s barely talking to me. So I don’t feel like this is a great celebration. In fact, I feel a little bit more cornered on this tribe now then I did before Boston Rob went home.</t>
  </si>
  <si>
    <t>Amber (1/1): I’m thinking, “Oh, God, no, not another log challenge.”</t>
  </si>
  <si>
    <t>Tyson (1/5): I don’t have a Fire Token yet and there’s four people here that do. So I need to be the one to find that thing. Especially with Rob here, I didn’t want him to find it.</t>
  </si>
  <si>
    <t>Rob (1/1): The clue said: “The more stones you turn over, the better your chances are.” The only problem is there’s close to eight million rocks on this island. I know that because I’ve almost counted all of them.</t>
  </si>
  <si>
    <t>Tyson (2/5): The main phrase in the clue was: “At the right place, at the right time.” And the only thing that has time out here is the tide. I caught a glimpse of it in a hole in the rock, and I could also see Rob looking at me from that exact point. So I turned around and pretended that I needed to tinkle.</t>
  </si>
  <si>
    <t>Tyson (3/5): I snagged the little packet real quick and put it in the waistband of my, uh, man-panties. Eventually, people do trickle out to keep looking. And when everybody’s gone, I open it up and give it a quick read even though I know people aren’t far. (reads) “This is an Idol Nullifier. When played correctly, the Nullifier blocks the use of an idol at Tribal Council. This advantage has no value on Extinction, but you can sell it to any player in the game for one Fire Token.” So the most important thing is not so much who I give it to, it’s that that person buys this.</t>
  </si>
  <si>
    <t>Parvati (1/3): Oh, my God! What is this? What?! Okay. (reads) “This is the Idol Nullifier. This advantage will cost you one Fire Token.” Done! How did I get this?</t>
  </si>
  <si>
    <t>Tyson (4/5): Boom! I’m the proud papa of a Fire Token. So now I have to decide, with this Fire Token, what to do with it. The idol is 3 tokens, but if I wasted 3 tokens on this and never got back in the game, I would look the fool… but I’m not a fool… I don’t think. So my only option is to purchase something from the menu at the mast which is… peanut butter.</t>
  </si>
  <si>
    <t>Tyson (5/5): I feel like eating the little bit of peanut butter each day would A) boost my spirits mentally, and the fact that I’m doing something sneaky and hilarious, and give me the extra calories that would then prepare me for the challenge. Some slack-jawed yokel from, uh, who knows where, probably wouldn’t know all the, uh, great nutritional stuff that peanut butter has, but… I do.</t>
  </si>
  <si>
    <t>Adam (2/2): The most amazing thing about this win for me was that it’s like winning two Immunity Challenges back-to-back. We’re going from 14 people in the game to 12 people in the game. That’s a double elimination. It doesn’t get better than that.</t>
  </si>
  <si>
    <t>Parvati (2/3): The Immunity Challenge was rough. We lost. And now, I’m pretty sure the guys are coming after me. I know that they see me as a threat. And seeing that Rob got voted out, I feel really alone here. Like, I’ve got Michele, but that’s it. You know, I have the Idol Nullifier, but what I really need is numbers. Otherwise, I’m screwed.</t>
  </si>
  <si>
    <t>Nick (1/3): Honestly, I’m pretty bummed. I was hoping to play Survivor with Parvati. I mean, she was always one of my favorites. She was, like, my Survivor crush, you know? However, Wendell and Yul, they’re my closest allies in the entire game. So if they want to vote her out, I guess that’s what I have to do.</t>
  </si>
  <si>
    <t>Michele (1/2): I hate to say it, but honestly, I don’t think this plan is gonna work. These three guys are tight. They’re not gonna vote each other out at this point. And it sucks. Parv is my best friend out here, but I don’t know if I can save her. So if she’s already going home, all I can do is try to see if there’s some way for it to benefit my game.</t>
  </si>
  <si>
    <t>Wendell (1/1): I’m shocked. I’m like, “Michele, are you really writing my name down? Is that what’s going on?” That’s petrifying for me. That’s two Wendells. You only need one more. Michele wants to have her cake and eat it too. She doesn't want to vote Parv out. But at the same time, she wants Parv’s tokens. And I’m like, “Wow, Michele’s playing the game.”</t>
  </si>
  <si>
    <t>Michele (2/2): Wendell doesn’t trust me. That much is very clear. I’ve offered to betray Parvati, and he still doesn’t trust me. And I’m pissed, because when I was dating him, I was the one who got burned. So why would I move forward with somebody who I’m giving, giving, giving and they’re taking, taking, taking?</t>
  </si>
  <si>
    <t>Parvati (3/3): Wendell’s walking around like he’s so confident and he owns this place and he’s running the show, but he just made a move that was really dumb. And that is all I need to turn the spotlight away from me and put it on Wendell.</t>
  </si>
  <si>
    <t>Nick (2/3): Me and Wendell, we talked about going to the end together. And he talks the talk, but I’m not sure if he really walks the walk. I’ve kind of been on cruise control, just trying to make it to the merge, but now I’m thinking, “I gotta start playing this game.”</t>
  </si>
  <si>
    <t>Nick (3/3): This is a huge decision. Parvati is a threat, but she’s a visible threat. Whereas Wendell, he is more of, like, a hidden threat. So it makes sense to get rid of him if I can keep somebody that I can actually trust. Whatever I do tonight, is gonna have huge consequences. I just hope I don’t regret it.</t>
  </si>
  <si>
    <t>Tony (1/2): Our tribe only has five people right now. I’m in the majority of the numbers, but the worry right now for me is that I don’t know if Sandra’s gonna flip on me. I don’t know if Kim might flip on me. Jeremy and Denise might have an idol. Who are they gonna use it on? I need that information, and there’s only one way to get that information; that’s a spy bunker.</t>
  </si>
  <si>
    <t>Jeremy (1/2): Coming in, Denise and I, we’re the old Sele. There’s only two of us, but I have this Safety Without Power advantage. I could leave Tribal Council as soon as I want. I don’t have a vote, but I’m here tomorrow. It’s gonna be right here (taps pant pocket), waiting… and I’m quick on the draw! That’s my only problem.</t>
  </si>
  <si>
    <t>Denise (1/4): Going into tonight’s Tribal, I’m extremely uneasy. I don’t feel like this is gonna be an easy Tribal. I think it’s gonna be a challenge. And I think, unfortunately, I may end up burning an idol that I’m gonna wish I had farther down the road.</t>
  </si>
  <si>
    <t>Denise (2/4): Sandra is very direct and very honest, and I think she really believes she’s in charge of the game. That’s not how I play, but it’s the way the game’s played. So my strategy is to kind of play it humbly, to let them know that I get that I know I need them, they don’t need me.</t>
  </si>
  <si>
    <t>Kim (1/2): We cannot find Tony anywhere. And, honestly, I’m starting to get nervous. I’m like, “Why in the world would Tony be missing?” He gets like this on Tribal days. He’s like a split personality.</t>
  </si>
  <si>
    <t>Jeremy (2/2): Tony’s been great up until now. As soon as it’s time to, “Oh, we have to start talking,” Tony’s gone. Tony, what are you scrambling for? Your name’s not even on the chopping block. What are you doing, Tone?</t>
  </si>
  <si>
    <t>Tony (2/2): I decide to pop out of my bunker. Sure enough, my timing couldn’t be more off.</t>
  </si>
  <si>
    <t>Kim (2/2): These are the people I’m in bed with, you know? The guy that freaks out and can’t even stay to have, like, a level headed conversation after a challenge. And that is concerning for me.</t>
  </si>
  <si>
    <t>Sandra (1/2): I still haven’t decided how I feel about Denise going home. Tony and Jeremy keep drilling it into my head that the big targets need to stick together… and I get that. But what they don’t understand, too, is that I have a lot of people on the other side that are with me as well. So Tony’s the only one gonna benefit from Jeremy sticking around. I have an idol left that’s good for only one more Tribal Council, and I have zero Fire Tokens. So I want somebody’s two tokens.</t>
  </si>
  <si>
    <t>Sandra (2/2): Me and Tony are a pretty good team right now, but he’s a very paranoid player. I know Tony well enough to know that my days are numbered with him. He will take me out if I don’t take him out again. I already know it.</t>
  </si>
  <si>
    <t>Denise (3/4): This is not a selfless act. There’s something in this for her, and what I think is in it for her is I stay in the game and her hands are clean. I actually have an idol in my bag, so I don’t need this. But if it's real, it serves another purpose. I could make a move that literally, for the first time in my Survivor career, feels like it could be game-changing.</t>
  </si>
  <si>
    <t>Denise (4/4): If the votes are coming the way that Sandra is telling me they’re coming and everybody’s voting for me, I can pick anyone of those people and send them home. I’ve never had power like this in the game, ever.</t>
  </si>
  <si>
    <t>Parvati (1/1): Getting voted out before the merge-- that’s so lame. I’ve never done that before. But Ethan’s over here. Rob’s over here. And much to my… utmost joy… Sandra’s here. Sandra getting voted out was a little, small consolation to my horrible night.</t>
  </si>
  <si>
    <t>Sandra (1/2): It sucks that I played with my emotions. I said I would just play a strategic game. But, in hindsight, at the end of the day, I’m still human, just like everybody else. I have feelings. I felt something for Denise, and it just bit me in the butt.</t>
  </si>
  <si>
    <t>Sandra (2/2): I have no interest in running up the mountain for a little scoop of rice, sleeping in a raggedy shelter, being bitten by rats. I don’t want to deal with it. I’m not very good at the challenges-- everybody knows that. So I feel I would be wasting my time just for an opportunity to go back into the game, which I’m not gonna succeed at. I got voted out, and now it’s time for me to go. I’ve gained a lot because of Survivor. It has changed my life. It’s given me opportunities that I might not otherwise have had. I’m happy to go into retirement and know that I did the best I could with what I had. At the end of the day, I’m still the queen, and I’ll always stay the queen.</t>
  </si>
  <si>
    <t>Yul (1/5): Tribal Council kind of sucked. Wendell got into it with Parvati, which was completely unnecessary. And then, at one point, he basically said, “Make me an offer. Tell me who to vote out, and I’m open to working with you.” And I’m sitting there, thinking, like, “What the hell are you doing?!” He created a lot more drama, a lot more uncertainty, and almost kind of blew things up for no reason.</t>
  </si>
  <si>
    <t>Yul (2/5): After our conversation, I just gotta watch him. I’ll see how he-- what he does in future Tribal Councils.</t>
  </si>
  <si>
    <t>Wendell (1/2): Michele played a few years before me. She did very well. I played two years ago, and I did pretty well, too. Let me play my game. If you want to put me on some kind of leash and tell me how to play my game, I might turn around and bite you.</t>
  </si>
  <si>
    <t>Michelle (1/2): Wendell acted extremely defensive and confrontational. I’m a little bit surprised, because I gave Wendell one of Parvati’s Fire Tokens to repair some of our relationship, but it didn’t work. I think he thinks that it’s gonna be me and him always, until the end, and that I’m gonna blindly stay true to that. But the reality is I don’t want to move forward in this game with Wendell.</t>
  </si>
  <si>
    <t>Ethan (1/2): Life on Edge of Extinction is a battle. Every day’s a battle with the elements and nature. Every day’s a battle with my own personal struggle of: “Why am I here? Why am I sticking it out?” and how to exist in this in-between world. So it’s just… it’s depressing. I feel defeated. I just feel there’s, like, no hope. We got to find that hope someplace, because, without it, you’re just gonna destroy yourself.</t>
  </si>
  <si>
    <t>Ethan (2/2): I can talk to Parvati. I feel really comfortable with her, so that’s a big help, because, you know, she keeps me strong. It gives me a little bit of inspiration to keep going. I want a chance to win, get back in the game, and have a shot at that two million dollars. It’s not out of the question. Look, I’ve come back from the edge of extinction twice due to my health, so I know what that’s like. I came to play Survivor. I want to give it a hundred percent and see it through to the end, because it’s important to me. So I gotta, like, pick myself up and kind of come back stronger.</t>
  </si>
  <si>
    <t>Tyson (1/4): We got another clue on Edge of Extinction, and we each got our own clue.</t>
  </si>
  <si>
    <t>Tyson (2/4): And this is what it said: “Scattered on top of the island, there are four Fire Tokens. Follow the trails to their natural ends, then the search begins. There is no limit on how many Fire Tokens any one player can find.” The second that got finished being read, there really was an all-out sprint. We left the rice on the fire.</t>
  </si>
  <si>
    <t>Rob (1/2): Immediately, the race was on. I took off first and just sprinted. I’ve been running these paths for the past three days, up and down this mountain, everywhere. So I thought if I could get there first, I’d have an edge.</t>
  </si>
  <si>
    <t>Tyson (3/4): Boston Rob just takes off in a full sprint. But me, knowing he is a portly chap, figure I have time to make up ground when I need to as soon as it hits the uphill. So I sprint up to the dead ending that I’m most familiar with, and I immediately find a Fire Token, ‘cause I am amazing.</t>
  </si>
  <si>
    <t>Tyson (4/4): The consensus is that the other three Fire Tokens were never found by anyone.</t>
  </si>
  <si>
    <t>Rob (2/2): The thing is all of these people have no idea that I have the Fire Tokens. They believe that I wasn’t the one to the first of any trails… but I was, bro. I followed the trail that ends at the tree. The token’s sitting right in the middle of the crux of the tree. I grab it, stick it in my pocket, and run to the next one. Then I make my way up to the small rock. Ethan’s already there. I know what the Fire Token wrapping looks like now ‘cause I just found one, and I see it sitting right there. I quickly stick it in my pocket and run the other way before he even knows I’m gone. Then I start making my way to the big lookout. I stop at the rock at the left and what do you know, nobody’s been there yet and I got my third Fire Token. Three out of four. If we’re in the Majors, I’m batting .750. I’m the best that’s ever played.</t>
  </si>
  <si>
    <t>Tony (1/1): Today, I feel like I’m in a good position right now, even without Sandra, who I’ve been close with, because right now we have two Seles, two old Dakals. I-I’m close with Kim, I’m hoping I’m getting close with Jeremy. So I think we formed a nice bond between the three of us, and I’m just so grateful that Denise pretty much did me a favor by making a flashy move at Tribal, and she took out the queen. She dethroned the queen! She used two idols! So-so that makes her a big target, and that’s good news for me, because I need protection in front of me-- I need shields in front of me. So, Denise, in my book, she’s (gives two thumbs up)... A-OK.</t>
  </si>
  <si>
    <t>Jeremy (1/1): Tony thinks Denise is, like, growing on… that target echelon. But Tony is clearly still the biggest threat out here. He’s still a big name. He’s still crazy, wild Tony. I do like Tony, but he is the bigger threat in this game.</t>
  </si>
  <si>
    <t>Kim (1/1): I feel good with this group of people. It’s a bit of an interesting dynamic. Like, I have this relationship with Tony. I love Tony. However, I really feel good with Jeremy and Denise. You know, like, Jeremy and I particularly have a great bond, and I really like Denise a lot as a player. I trust her. I think she’s well-meaning. I think we could play well together. So if push came to shove, I think I could be convinced to go with them, at this point. And I haven’t been dominating this game. And so I like being in charge of my own fate out here and getting the chance to make new bonds with people. I think it gives me more options.</t>
  </si>
  <si>
    <t>Denise (1/1): I single handedly took out the queen, and now there’s a solid three, I think, that really wants to move forward, with Kim and Jeremy and myself. So it’s like everybody comes into Survivor playing a different style and a different way to play. And I know that my way of playing can be viewed under the radar, can be viewed as riding coattails-- however you might look at that. But, hey, there are big targets in very small places, and you better be watching out, you know? Because I am. I’m here to play. I’m here to play, just like everybody else.</t>
  </si>
  <si>
    <t>Sophie (1/2): So, for the first time ever on Survivor, I can say that we have leftovers this morning. And I’m hoping that the peanut butter can kind of stick us together, because there is real tension bubbling beneath the surface. The boys are saying, “Where is the Hidden Immunity Idol?” But they have no idea. I have the idol, you know, in my bag.</t>
  </si>
  <si>
    <t>Ben (1/1): I’m asking Adam if he has the idol, and, you know, he’s saying, “No, I don’t have it.” Okay. Well, let’s go looking for the idol.</t>
  </si>
  <si>
    <t>Adam (1/3): It’s just such a charade. I’m convinced that, between Ben and Sarah, they have an idol.</t>
  </si>
  <si>
    <t>Adam (2/3): It’s so obvious to me that they’re pretending to look for an idol. I’m not an idiot, guys. I-I can’t stand it.</t>
  </si>
  <si>
    <t>Sophie (2/2): Adam is convinced that Sarah has the idol. So I told Ben and Sarah everything that Adam says to make sure they don’t think that I am-- have some kind of side alliance with Adam.</t>
  </si>
  <si>
    <t>Sarah (1/1): I know where the idol is. It’s in Sophie’s bag. So I say I am going to set this straight.</t>
  </si>
  <si>
    <t>Adam (3/3): I speculate about Sarah having an idol, so now it’s all out in the open. And now I have to do damage control, when I’m convinced that they are the ones that are lying to me. This is ridiculous. There’s a chance that I’m wrong and, between Ben and Sarah, they don’t have an idol. If I’m wrong, I’ll feel like a real idiot. But I-I-- there are few times in Survivor where I’ve felt as confident about something as I do about this.</t>
  </si>
  <si>
    <t>Yul (3/5): The four of us are tight, but Wendell is a little bit of a showboat. He’s a little bit of a trash-talker. And if he had just maintained his focus, that could have made the difference between winning and losing today. So he’s basically dug his own grave.</t>
  </si>
  <si>
    <t>Nick (1/2): I’m so frustrated with Wendell over us losing today. He should be focusing on the puzzle, not showboating, talking trash. We lose this challenge by a second, and if it wasn’t for Wendell screwing up the challenge, we would have won. It was my goal to keep this four together to the merge, and if it wasn’t for Wendell, we would’ve done that.</t>
  </si>
  <si>
    <t>Wendell (2/2): I think Yul is coming after me. Maybe it’s because I talk a little too much in Tribal. It’s weird because I thought we were really like-minded. I thought we were locked in. I guess we’re not. Me and Michele have been a little wishy-washy, but she’s the one that I have the most of a rapport with, so I’m banking on Michele tonight to vote with me, and I’m banking on Nick to do the same.</t>
  </si>
  <si>
    <t>Yul (4/5): So, an interesting dynamic with the Fire Tokens being a thing this season is that Fire Tokens, we know, have some value. I mean, they’re currency. And everyone believes, including me, that they’re gonna have more value later on in the game, probably after the merge. So, I came up with a plan.</t>
  </si>
  <si>
    <t>Nick (2/2): Yul wants to backstab Wendell and get the Fire Tokens that Wendell has. It’s definitely kind of a dark, strange situation, and I’m slowly realizing that siding with Yul is super dangerous in-in this game.</t>
  </si>
  <si>
    <t>Michele (2/2): For this vote, there are pros and cons for who we should vote out tonight, Yul or Wendell. I have been really looking to get Wendell out of this game, because I’m thinking about my past with Wendell and how I’ve been hurt by him. So I would love some revenge and to go that direction just to make sure that I don’t fall for his tricks twice. But it makes sense to get rid of Yul because he’s super strategic, and he will probably win at the end of this game. So this vote is so difficult. But I went four years feeling like I might not have deserved to win my first season, and every single day and every decision that I make, I’m proving it, that I deserve it this time, and I deserved it that time.</t>
  </si>
  <si>
    <t>Yul (5/5): Getting so close to the merge and just literally being a split second away from winning immunity and making it and being blindsided is a bitter pill to swallow. I assume that we’ll have an opportunity to battle back soon, and just try to remind myself this is an adventure and I feel lucky to be here.</t>
  </si>
  <si>
    <t>Danni (1/1): This is the moment we’ve been waiting for, the battle to get back in the game. We get this little scroll that gives us the layout of how to spend Fire Tokens. I need to see myself winning that challenge and see myself back in the game.</t>
  </si>
  <si>
    <t>Natalie (1/1): I decided, with my four Fire Tokens, to go for one advantage in this challenge and then put the last three on an idol. Trying not to let my nerves get to me and just kill it.</t>
  </si>
  <si>
    <t>Rob (1/1): So, Amber let me have her Fire Token so I can have an advantage in the challenge and buy an idol. I think if I win the next challenge, I can win this game. I believe it.</t>
  </si>
  <si>
    <t>Ben (1/4): This merge is the most exciting moment in the game, because this is where the battle starts, and it’s time to find out who is the champion of champions. It gives me chills just talking about it.</t>
  </si>
  <si>
    <t>Tyson (1/2): The Edge of Extinction was tough, and it made me think, “You know, maybe I’m not cut out for this game anymore. Maybe fatherhood has made me soft.” And so winning it boosted my confidence a little bit that maybe I can still do the things out here that I’ve always known I could.</t>
  </si>
  <si>
    <t>Tony (1/3): So we come into the merge tribe, and I see the new menu, and prices have gone up. I can’t buy anything. I’m looking at the menu-- three tokens, two tokens. I got one. I can’t do nothing. I’m just like a little poor kid going into the bodega, and I don’t have enough money to buy a little bubble gum. But, thankfully, the feast doesn’t cost you anything, and I’m very grateful for that. I love it.</t>
  </si>
  <si>
    <t>Sarah (1/1): To be one of twelve sitting at that table, one of the twelve greats, it’s unbelievable. But the lines are so blurred right now that it looks like a big bowl of spaghetti, and you don’t know where one relationship starts and one ends. Everyone’s a lion that’s sitting at the table. It’s just who has the biggest mane right now.</t>
  </si>
  <si>
    <t>Sophie (1/2): Denise’s story felt a little bit like we were all in a bar and she was telling us old war stories. It just made her look really good. But I have to imagine everybody at the table thought, “Hmm, like, one person has a résumé out here. Good to know.”</t>
  </si>
  <si>
    <t>Tyson (2/2): I am honestly the only O.G. left on this beach. It’s all new-school players here. I played three times before most of these people even put their Survivor diapers on. Are the kids that are coming up now changing the game so much that I can’t adapt? I don’t think so. If I were these people, I would get rid of me Day 1 every single time I ever played Survivor, because if you let me get my roots into whatever cracks are there, I’m gonna build a home.</t>
  </si>
  <si>
    <t>Wendell (1/3): At this point in the game, you want to have the right team around you and have the right people protecting you. I have Michele and I have Nick, two people that I can really trust. But we need more numbers. I met Jeremy outside the game once or twice. I know he’s a great guy, and I can work with him. So, at this point in the game, I really want to work on my relationships.</t>
  </si>
  <si>
    <t>Jeremy (1/3): I like Wendell. We have a mutual respect for each other, so I want him to come and work with me. Wendell has Nick as his right-hand man. I want to be that person. So I wouldn’t mind to see Nick go. If I get rid of Nick, I could be his number one.</t>
  </si>
  <si>
    <t>Ben (2/4): Tyson’s right. Big players, big names have been taken out left and right. I mean, you look at Tyson, Rob, Parvati, Sandra. There’s four right there, and after that, it’ll keep going.</t>
  </si>
  <si>
    <t>Ben (3/4): We’re drawing lines. It’s gonna be big threats versus little threats. So that’s where we need to start putting the target.</t>
  </si>
  <si>
    <t>Tony (2/3): That’s music to my ears, because this is exactly what I wanted. People like Wendell, Nick, Adam and Michele-- they’re good players, but they’re lower profile. They’re not in the spotlight. There’s no target on these people. So now’s the time for me to try to get rid of all of them.</t>
  </si>
  <si>
    <t>Adam (1/2): Some of these people, you’d think they’d never played Survivor before. They’re dying in this rain, but this is nothing. I went through a cyclone. We’re having fun now!</t>
  </si>
  <si>
    <t>Kim (1/1): We truly are in survival mode. It’s hard out here. I mean, you either laugh or cry. Like, it’s almost comical how miserable we are. We’re freaking freezing.</t>
  </si>
  <si>
    <t>Wendell (2/3): Denise took down the queen. That places a lot of eyes on Denise. And I want to vote people out that are playing a winner’s game right now. Man, get them away from this island.</t>
  </si>
  <si>
    <t>Jeremy (2/3): When you have this necklace, you have power. So, my plan is to go after Nick. But I don’t want to be the one that’s looked at as the boss. Don’t get me wrong, I want to drive this thing, but I don’t want everybody else to know that I’m drivin this thing.</t>
  </si>
  <si>
    <t>Tony (3/3): I want to keep the higher profile threats, us lions, in the game. And Nick is a player that is that hyena that I talked about. He just stays on the outskirts. He just waits for the lions to go at it, and that’s when he comes in to see what he can get. He’s like a scavenger.</t>
  </si>
  <si>
    <t>Ben (4/4): It’s Nick, right? Socially, his game is actually pretty good. But lately, he’s just butting in on everybody’s conversations now, which is very weird. It’s very concerning, because you never know when it’s gonna happen. And it was like, “Dude.” Nick is killing me, though. If the group decides Nick tonight, I’ll write Nick’s name down.</t>
  </si>
  <si>
    <t>Nick (1/1): Denise is immune tonight, but she’s super close with Adam. So I said, “All right, let’s vote out Adam. That’s easy.” Everybody that has worked with him says, “Don’t trust Adam.”</t>
  </si>
  <si>
    <t>Sophie (2/2): Between Nick and Wendell, who would be more likely to work with me in the future? And I see Wendell, and Wendell and Jeremy are constantly broing out. My sense of what’s happening is that a bunch of the (air quotes) “big guys,” Jeremy, Tony, Tyson and Ben, all got together and said, “Maybe Wendell, maybe Nick.” But a lot of power in this tribe is coming from Jeremy, and I think Wendell is Jeremy’s man.</t>
  </si>
  <si>
    <t>Jeremy (3/3): Wendell’s on the chopping block. It’s horrible. I don’t want that. I want to work with him. Wendell and Nick are voting for Adam. So, as long as Wendell’s safe, I would love to see Adam go. Let’s just vote for Adam.</t>
  </si>
  <si>
    <t>Denise (1/1): You know, Adam’s been one of my closest alliance members. But at the same time, you just have to kind of go with the flow or go with the tide. So, Adam and I created a Day 1 alliance, but that may not be a Day 39 alliance.</t>
  </si>
  <si>
    <t>Adam (2/2): Of course I’m nervous. Nick and Wendell think it’s me. The people who I think do have my back are telling me, “Stay calm. Stay cool.” Easy to say when it’s not your name on the line. What I’m hearing is either Nick or Wendell but nobody being able to make up their mind. (desperately) What is the plan?! I don’t know. I don’t know. And then I go to Ben, and he says, “I don’t know what it is.” (gruting mockingly) Like, dude! I’m trying to stay alive here. Like, why are you upset? Crazy man. Tonight is about survival… (pauses) and I’m scared. (voice breaking) I don’t want to go home. (laughs) And I don’t want to go to the Edge. I need to be here tomorrow. Rain or shine, I don’t care. I need to stay in the game.</t>
  </si>
  <si>
    <t>Wendell (3/3): I’m captive right now, but I’m plotting a way to escape this wretched prison that they call the Edge of Extinction. Once I get out of here, I’m gonna do what I need to do. The war is not over.</t>
  </si>
  <si>
    <t>Michele (1/4): I am really, really annoyed. I hate getting blindsided, to be perfectly honest. And the fact is that I wanted Wendell out. I’ve told these people that I was on board with that, and yet here we are, me blindsided, on the wrong side of the votes again. I feel like déjà vu from Day 2.</t>
  </si>
  <si>
    <t>Nick (1/5): I feel like Wendell was kind of the first shot. This is ruthless and cutthroat, and… there’s gonna be bloodshed. And I’m gonna like it. I’m-I’m gonna get on that train now, to where I love blood.</t>
  </si>
  <si>
    <t>Nick (2/5): I feel like it is now my duty to take every one of these people out that have double-crossed me. I’m ready for some revenge.</t>
  </si>
  <si>
    <t>Adam (1/6): Oh, man. Tribal Council tonight, my heart was beating so fast. Literally, like, out of my chest. It was outrageous. I was so incredibly nervous. But I’m here. I’m here. Right now, Michele is feeling incredibly low. But I see it as an opportunity.</t>
  </si>
  <si>
    <t>Adam (2/6): I think that there may be an idol in Jeff Probst’s podium. I recognize the fleur-de-lis symbol from the idol that Denise found, so the fact that there is a fleur-de-lis right in front of us at Tribal Council makes me think that that might actually be a live idol. In the chance that I’m right, it’d be a pretty epic way to save myself!</t>
  </si>
  <si>
    <t>Amber (1/1): So we got a clue that said something about history repeats itself. So we’re all thinking, “Oh, it’s all the past clues that we’ve been given while we’re here on the Edge.” It’s maybe the combination boxes, you know, maybe it’s the trails.</t>
  </si>
  <si>
    <t>Natalie (1/1): Once we were at the top of the mountain, I was like, “Let’s go split off into groups,” because if we find tokens, I want to spend it to buy food. Wendell just had a merge feast, so he’s good, and Yul just got here. He hasn’t been suffering like the rest of us. And so I just wanted to make sure that Wendell and Yul are completely left out of this advantage.</t>
  </si>
  <si>
    <t>Danni (1/1): As a fan, the wheels started turning, and I thought, “Maybe this is something from a past season on Extinction”-- when Aubry stepped back and looked up at the steps and found where the clue was.</t>
  </si>
  <si>
    <t>Parvati (1/2): Oh, my God! I did something! Survivor-- I’m playing the game! I feel like a mouse trapped on this mouse experiment. And finding the prize was, like, my piece of cheese.</t>
  </si>
  <si>
    <t>Parvati (2/2): It was, like, a safe or unsafe coin. And if you flip and it lands on “Safe,” you have immunity. That’s huge. For a moment, I was thinking, “We could keep this just between us and then we could have a jar of peanut butter just for me and Danni” (chuckles). But then I was thinking… “I’ve got people out here who I trust, and a lot of people have been here way longer than me.” So I’m like-- my heart just can’t not want them in on the secret. Now we have to sell it to someone in the game. I know that you can buy peanut butter with Fire Tokens, and we have six people in our group who are looking to eat something.</t>
  </si>
  <si>
    <t>Adam (3/6): Sarah made a mistake by switching out with Nick. Look, Sarah came into this game with quite a reputation. The way she played Game Changers, she blindsided friends left and right. So if Sarah’s move puts a bigger target on her back, fine with me. I don’t trust her as far as I can throw her. And I can’t throw very far.</t>
  </si>
  <si>
    <t>Sarah (1/2): I gave Nick my reward as a human being to a human being. There was-- no gameplay was in it. It was a complete genuine decision. Nick’s birthday was yesterday. Nick got completely blindsided yesterday. This game is very tough. We’re all away from our loved ones. He just got engaged. So I hope it taught everybody a lesson. Just as a world, we can be nicer to each other.</t>
  </si>
  <si>
    <t>Tony (1/2): Wow. Sarah got caught up in the moment, and that one moment on Survivor is what costs you the game sometimes, when you can’t get out of that emotional, realistic, humane moment to be that barbaric survivor that you need to be.</t>
  </si>
  <si>
    <t>Jeremy (1/1): Sarah gives up her reward and gives it to Nick, one of the main guys I want to talk to because he’s on the outs. I’m like, “Come on, Sarah.” And I’ve done that before. I’ve given up reward. And you know what they did? They voted me out.</t>
  </si>
  <si>
    <t>Nick (3/5): Sarah gives me the reward. And I appreciated it, but I don’t feel like I owe her anything. I don’t trust her any more than I already did, and it wasn’t much, because I know the game Sarah plays. And if Sarah was told to write down my name tonight, she would. But, hopefully, there are some clues hidden somewhere for a Hidden Immunity Idol or a Steal a Vote advantage or something… and hopefully I can find it.</t>
  </si>
  <si>
    <t>Michele (2/4): This game has been such an emotional roller coaster. Last night was a seriously low point in the game for me. And then, this morning, I received Wendell’s Fire Token, which puts me at four Fire Tokens. And I think that makes me the richest person out here. So, I get back to camp and I notice something in my bag. So I scurry off and I pull out… ♪ Dun, dun, dun ♪ this beautiful 50/50 Coin advantage. (chuckles)</t>
  </si>
  <si>
    <t>Michele (3/4): This coin is 50/50, and I truly feel 50/50 on whether or not I should take the advantage.</t>
  </si>
  <si>
    <t>Michele (4/4): But at the reward today, we had fortune cookies. And two of mine were, “As the purse is emptied, the heart is filled.” And the other is, “Don’t be afraid of taking that big step.” So now I feel like the Survivor gods came down and put these fortunes in my fortune cookie to say, “Michele, jump on this and get yourself some god-darn power in this game of Survivor.” So I’m gonna trade in my four Fire Tokens for this beautiful advantage.</t>
  </si>
  <si>
    <t>Tony (2/2): My big concern from Day 1 was that the lower-profile players, as I would call the hyenas of the game, will all start coming after the higher-profile players and pick us off one by one. So right now I want to try to get rid of the hyenas because they’re gonna wait for the lions to go at it, and then they’re gonna come in and clean up shop.</t>
  </si>
  <si>
    <t>Kim (1/2): Feels amazing to have the Immunity Necklace walking into Tribal tonight. But really, tonight’s vote is not, like, a huge, crazy vote unless something goes down and an idol gets played.</t>
  </si>
  <si>
    <t>Kim (2/2): What appears to be the easy vote tonight would be sticking with this larger group of people, and then you’ve kind of got Nick, Adam and Michele that are a bit outcasted from the group. And I think if that large group of people were to stick together and vote out one of those, everybody makes it through the night. I think Nick’s just not to be trusted, from my perspective. I don’t have a relationship with him. I think he’s also a-a challenge threat moving forward. So Nick would be my preference tonight.</t>
  </si>
  <si>
    <t>Nick (4/5): I’m gonna take this game over. I’m tired of being told what to do, and I’m tired of my name getting thrown out as a easy vote. If there’s gonna be tons of chaos, that’s good for me. I want more and more names thrown around. I want more and more people to turn on each other.</t>
  </si>
  <si>
    <t>Nick (5/5): Sarah gave me the reward, but she’s tighter to a lot of people than she is to me. So I don’t feel bad if I can send Sarah home.</t>
  </si>
  <si>
    <t>Tyson (1/1): We agree to Sarah, but I think Adam’s more dangerous as a player. So I think, “Okay, I have to do something.” I’ve never loved confusion in the game of Survivor. I’ve always wanted it to be straightforward. But I’m learning that if you create enough confusion, people start forgetting about you a little bit.</t>
  </si>
  <si>
    <t>Sarah (2/2): Literally, a bomb went off when my name came out of someone’s mouth, and now I’m like, “Hold up. This is not happening.” Adam, you threw my name out. Mistake, brother. You don’t throw my name out, okay? And you’re gonna learn the hard way, and you’re gonna learn why you don’t throw my name out, because your ass is gonna go home.</t>
  </si>
  <si>
    <t>Ben (1/1): It’s hard to rope a bunch of winners into a single direction. The group’s decision has changed today. I think the group’s decision will change more times today. I think the group’s decision will probably change at Tribal tonight, too. So… I just hope the target doesn’t end up on me tonight.</t>
  </si>
  <si>
    <t>Adam (4/6): Ben talks to me like I’m a child that needs to be scolded. And he plays a lot more like Boston Rob than he would ever want to admit. This conversation pisses me off more than any other conversation I’ve ever had on Survivor. Then all hell breaks loose.</t>
  </si>
  <si>
    <t>Adam (5/6): My plan right now is to vote Sarah unless these guys are coming up with a new plan at camp as we speak. So, then that means that I need to go for what I think might be an idol. I don’t even know if it’s anything. I could be completely wrong. (groans) Oh, my God. I am imagining myself watching myself, and I’m going like this… (groans) “He’s playing with so much fire. Please, don’t let it burn him!” This is a high stakes game, and I’m playing it on the edge. I just don’t want to be on the other Edge.</t>
  </si>
  <si>
    <t>Adam (6/6): I made one too many mistakes. Three strikes and you’re out in this game, and, uh, the thought that there was an idol at Tribal allowed me to play more aggressively than I should have, and it cost me.</t>
  </si>
  <si>
    <t>Ben (1/2): Today was the biggest blindside in Survivor history. We had no clue that there was gonna be a Loved Ones visit. And the best part about it was there was no catch to it. No one had to compete for their Loved Ones. No one had to compete for their children. I think that this is our reward for giving so much to this game that we love that Jeff was like, “Hey, good job, guys.” And so today was a full-on celebration.</t>
  </si>
  <si>
    <t>Sarah (1/4): It was like everybody put their guns down for a minute and the war was called to a halt. It didn’t matter if someone wrote your name down last night or not. My son’s playing with the enemy, but that’s okay, because we’re humans right now. And it was really cool to see everybody in their element.</t>
  </si>
  <si>
    <t>Tyson (1/2): To have kids out here for the first time like that, whole families out on Survivor, I think it was definitely something really special. I was genuinely happy for everyone, that they got that moment.</t>
  </si>
  <si>
    <t>Amber (1/1): You bring family members here, it’s like you never knew we were suffering, ever. Everybody’s so happy. Everybody has energy. Every-- nobody’s thinking about hunger. Nobody’s thinking about anything else. Like, we’ve escaped for a few moments, and we’re as happy as can be.</t>
  </si>
  <si>
    <t>Parvati (1/1): To have my husband here, who I met because of Survivor, and our baby here, where we should not even be having a family visit, my mind was exploding.</t>
  </si>
  <si>
    <t>Adam (1/2): It’s-- I needed my dad to be here, to get some sense of closure for my mom’s passing. The most important thing was giving my dad that opportunity to be here, where she was with me, where she is with me.</t>
  </si>
  <si>
    <t>Adam (2/2): Him being able to come here, it made everything okay.</t>
  </si>
  <si>
    <t>Wendell (1/1): My dad, he’s the best. He’s my hero, and it was just so good to see him.</t>
  </si>
  <si>
    <t>Yul (1/1): I-I can’t describe how much sheer joy and happiness I felt in that moment.</t>
  </si>
  <si>
    <t>Ethan (1/1): I will always have that moment that I shared with my wife here on Edge of Extinction. And that is, like, so special.</t>
  </si>
  <si>
    <t>Natalie (1/1): This is the one time on Survivor when you are yourself with your family and you can see people just be themselves with the people that they love the most. It was a magical moment.</t>
  </si>
  <si>
    <t>Rob (1/1): It was amazing, having my kids here. They got to come out here and experience what we’ve been doing for almost 20 years.</t>
  </si>
  <si>
    <t>Ben (2/2): With ten people left, this is a huge vote because tonight will prove who’s in control of the tribe. Like the fog is settling on the battlefield. There’s gonna be a lot of close fire zinging by our heads, and someone will get hit tonight. Tonight, there will be blood.</t>
  </si>
  <si>
    <t>Tony (1/2): This is the first time in three seasons I get to wear the bulletproof vest right here (holds Immunity Necklace to camera). I have it. To win it on a game that requires patience, that’s not my style of game. Slow and steady is not what I’m made of. I’m made out of fast and sloppy. I am so happy. This is more powerful than any Hidden Immunity Idol. And when you have the power, people come to you.</t>
  </si>
  <si>
    <t>Jeremy (1/2): It’s getting down to the nitty-gritty, and more than anything, I would love to break up Sarah and Sophie. They’re too close, and that’s dangerous for people like me who’s by himself, basically, you know? But Tony’s like, “We can’t do that.” And it’s frustrating. I don’t get a voice, and that’s not how it should be.</t>
  </si>
  <si>
    <t>Sarah (2/4): I want to vote out Kim. Kim is gonna win this game if we don’t vote her out. But talking to Tony right now is like talking to a rock.</t>
  </si>
  <si>
    <t>Sarah (3/4): He’s not even listening to what I’m saying. He tells me stop freaking out at him, but then he freaks out at me, and it’s just a mess. And it’s like, geez Louise, how can we even work together? This is going to end badly if we can’t get this straightened out.</t>
  </si>
  <si>
    <t>Tony (2/2): There’s something fishy about Jeremy. He’s sneaky. I don’t trust him. Every time we tell him something, he wants to go against the grain. He would even vote Sarah out if he could, so he’s gotta go.</t>
  </si>
  <si>
    <t>Kim (1/1): It’s just chaos at camp. There’s lots of conversations going on, and we’re not a part of it. So I need to start getting a different plan.</t>
  </si>
  <si>
    <t>Tyson (2/2): I am worried that it could be me going back to the Edge tonight. I’ve already been voted out once. But Kim has an idol, and if we play it right, maybe I can save myself for at least one more vote.</t>
  </si>
  <si>
    <t>Sarah (4/4): Oh, my gosh. They’ve changed the vote again. Are you serious?</t>
  </si>
  <si>
    <t>Jeremy (2/2): I have my Safety Without Power advantage, so I can leave Tribal Council. I don’t get a vote, but I cannot be voted out. But now my alliance needs me for a vote. If I did leave, I would be turning my back on my alliance. But I’m a firefighter, and we take care of people.</t>
  </si>
  <si>
    <t>Sophie (1/1): Sarah has the Steal a Vote. I would prefer if she just played it tonight to be safe, because if all five of those people vote together, we will potentially go to rocks. The war is happening tonight, and the question is: When the smoke clears, who’s gonna be dead in the trenches?</t>
  </si>
  <si>
    <t>Jeremy (1/6): At Tribal, I said, “I’m not going to Edge with a advantage in my pocket.” Everybody’s been lying for the past two weeks to everybody. No one’s telling the truth. I don’t know what’s going on. So, I have my advantage, my Safety Without Power. So I said, “I’m out of here.” Like a… (snaps fingers) flash in the night. Boom. Like a Houdini trick. I just… (mimics magician’s puff of smoke) poof and I’m gone. You know? It was beautiful. Oh, man. And then I come back to camp, and I am losing my mind, waiting to see who’s coming back. And then I start seeing people come back one at a time. Ben comes. Sophie comes. Denise comes. And then I see Tony and Kim. I was like, “Wow, Tyson is back on the Edge.” This is not good.</t>
  </si>
  <si>
    <t>Ben (1/1): Going into Tribal Council, we had a real clear-cut plan. Sarah, Sophie, Nick, Tony and myself, we was gunning for Jeremy. But Jeremy gets up and leaves Tribal. So there goes our target, right? Like, that’s our target, and he just walked out, safe as can be. Going forward, Jeremy’s obviously public enemy number one. And this is an actual group of five that I think we can move forward and-and take control of the game with. And so my gut is telling me stick with the five and go for the biggest threat, which is Jeremy.</t>
  </si>
  <si>
    <t>Jeremy (2/6): Tyson’s the-the biggest shield around. So I wanted Tyson here as a shield for me. That’s my meat shield sy-system. That’s how I win this game. And as soon as I’m out of Tribal, oh, it’s time to jump on Tyson. (shakes head)</t>
  </si>
  <si>
    <t>Michele (1/3): The obvious situation when you’re left out of a vote and nobody seems to trust you is that you’re probably on the bottom. So, me, Kim, Jeremy and Denise are spinning around like tops, trying to figure out what the heck is going on. Because, obviously, we are gonna be picked off.</t>
  </si>
  <si>
    <t>Tony (1/16): The beginning of the season, I couldn’t go and look for idols. I didn’t want to put a target on my back by leaving camp at all, so I stayed in camp all the time. I was drooling. I wanted to go look, but I couldn’t do it, ‘cause it would jeopardize my game. And look what happened: I’m still in the game, I made the merge. Everything’s working out wonderfully, because I’ve been patient and I haven’t been causing any paranoia at camp by looking for idols. Everybody’s always tired after Tribal. They’re exhausted. They sleep like logs. So now I’m at a point where I’m saying, “You know what? Now’s my time to go out and go to work.” Historically, on Survivor, when you play an idol at Tribal, it goes right back into the game. That means the idol’s back out there now. So, first thing in the morning, I went to the area where I knew I wanted to target first and I said to myself, “This is where I’m gonna look before anybody else gets up to look.”</t>
  </si>
  <si>
    <t>Tony (2/16): And then, while I’m looking, Nick shows up. And he’s cramping my style. I’m like, “This is my area, man. I want you out of here.” I already looked at the water well area. So I said, “Nick, go to the well. Let’s split up. It’s a perfect strategy. You search the well first. I’ll search this area first before anybody else does.” So he says, “Good idea,” and he goes off. And I was so happy, so delighted that he did that. So I continue my search. I went right to work. I was looking, looking, looking, looking, looking, looking, looking, scratching, scratching, looking up, going in the hole, looking looking, looking.</t>
  </si>
  <si>
    <t>Tony (3/16): I picked up a rock behind a big root, and there was a little package. I grabbed that little package, and I ran full force into the jungle to a nice spot where I knew I was safe to look at it. I open it up. I peel it open. And then, sure enough, it’s a idol. I am so excited. I really didn’t think I was gonna find an idol this season because of the way I was playing. But say hello to my little friend (shows HII). This is season 40. These are all veterans, so you gotta, you gotta think of everything. And I woke up early in the morning. I made sure I was the first one looking. That’s somebody that knows how to play the game Survivor. So now I got the real deal. (kisses HII) I love it so much.</t>
  </si>
  <si>
    <t>Sarah (1/2): This morning, I thought, “You know, what happens after Sarah Lacina’s a cop?” A lot of people think I’m just smart and funny and… pretty, but I’m actually really creative. And I can, you know, make clothes. While I’ve been out here, I started my own clothing line.</t>
  </si>
  <si>
    <t>Sarah (2/2): I love Tony to death, but he and I play this game two completely different ways. Tony wants this flashy, “I’m playing idols for them,” but not really playing a social game. My social game is really great.</t>
  </si>
  <si>
    <t>Tony (4/16): Sarah wanted to put on a fashion show, but I want to do damage, man. I want to play the game. Jeremy was my target at the last Tribal. Jeremy’s very likable. I can’t go to the end with him, so there’s no point in keeping him around. So, obviously, I need to go undercover right now.</t>
  </si>
  <si>
    <t>Tony (5/16): What I have to do is pretend that I’m on a side that I’m really not. I’m undercover, so I can keep infiltrated in the group that I really want out… which is Jeremy, Michele, Denise and Kim.</t>
  </si>
  <si>
    <t>Tony (6/16): I have to continuously pretend I’m on their side, because that’s the only way we can blindside them. In my real job, I never went undercover like this. The real world is way more dangerous than getting blindsided on Survivor, so, right now, I’m having all the fun out here on Survivor land.</t>
  </si>
  <si>
    <t>Jeremy (3/6): I think this group is solid-- Michele, Kim, Denise and Tony. So I’m thinking we have five out of nine. This is good for me. This is good for my game.</t>
  </si>
  <si>
    <t>Kim (1/2): Tony has got this whole act going right now, where he’s trying to salvage this relationship with Jeremy. He is doing this whole psychotic double agent act, where, like, I’m not supposed to know what Tony is doing, but I do know. So I feel like Tony’s my biggest enemy out here right now.</t>
  </si>
  <si>
    <t>Parvati (1/4): Natalie and I are looking for firewood around the rocks, and, all of a sudden, Natalie digs something up out of the sand. And it’s this wine bottle, and I’m like, “What is that?”</t>
  </si>
  <si>
    <t>Parvati (2/4): Now we have this clue. So we’re like, “What is happening?”</t>
  </si>
  <si>
    <t>Parvati (3/4): Crawling under the bed where everyone’s laying. That’s exactly it. Now we have to strategize how we’re gonna get this thing, because everyone lays on that all… day… long.</t>
  </si>
  <si>
    <t>Natalie (1/2): Literally, all day, the shelter was never unoccupied, so we were just happy that people eventually migrated away from the main shelter to watch the sun going down, which felt like it took forever. Parv distracts everybody, and I knew I had a very short period of time to actually get eyes on this thing before dark. And I just started looking for a medallion, something big, similar to the clues we’ve received in the past, but under the one side of the bed, tied up to the top plank, was a really small scroll. And I grabbed it, and I ran away (laughs).</t>
  </si>
  <si>
    <t>Natalie (2/2): So, the actual advantage is an extortion advantage, which I’ve been waiting for some way to kind of mess up people’s game, because I have no alliances anymore.</t>
  </si>
  <si>
    <t>Parvati (4/4): I’m thinking we could really disrupt the game if we give it to someone that no one expects and someone that we know is totally chaotic already and someone that I think would stop at nothing to get those tokens and not sit out of a challenge and not sit out of a vote. And we’ll get paid whatever price we want.</t>
  </si>
  <si>
    <t>Tony (7/16): This morning, I looked in my bag and I seen something like this in my bag (shows rolled scroll to camera). And I know I didn’t put it in there. So I gotta see what it is. I’m hoping it’s an advantage from the Edge. So I’m gonna read it right now. I ran far away from camp, so nobody knows I’m gone. And here it is right now. Oh, my God. “Extortion.” Oh, my-- first word I read is “extortion.” This is great. The first word I saw that popped out to me was “extortion.” I’m like, “Yes! Yes, I’m gonna extort somebody.” ‘Cause, in real life, I can’t do that. But I know it sounds like fun. When I watch in the movies, the mobsters extort people for money or they’re gonna break your legs or they break your kneecaps if you don’t give me this and that. So I’m s-- I’m excited. (reads) “This is the Extortion Advantage. This blocks a player from participating in the next Immunity Challenge, and prohibits them from voting at the next Tribal Council… unless the player is able to meet the payment demands.” This is illegal, man. (reads) “If the demand is not paid before the next Immunity Challenge, they will not participate and they will not vote.” That’s a extremely powerful advantage, and I can’t wait to use it. And then I’m reading more and I’m reading more and then it says… (reads) “This advantage is being played against you.” (disappointed, drops parchment) “This advantage is playing on you.” (reads) “The demand is six Fire Tokens.” Six tokens? I’ll tell you what, man, if-if this in real life, you’re doing some prison time. This is extortion, Code 2C-something. I know it’s a criminal code that-- extortion is illegal in the States. I don’t know why it’s not illegal here in Fiji. This is, this ludicrous. I got three tokens. They want six. I’m being extorted for six tokens. That’s double of what I have. And they’re saying if the person cannot come up with the extortion payment, they don’t get to play in the Immunity Challenge, so they have no shot at winning immunity. And at Tribal, they can’t vote. My deadline is before the Immunity Challenge. So if we get Tree Mail and it says it’s time for Immunity Challenge, I have to have the tokens in place, ready to pay up the vig.</t>
  </si>
  <si>
    <t>Tony (8/16): Denise comes with the Tree Mail, and, sure enough, it’s an Immunity Challenge. And I’m like, “Not only are they extorting me for Fire Tokens, they’re also putting a time limit on it.” Th-they’re like, “You need to pay this extortion fee right before the Immunity Challenge.” So I’m like, “The pressure’s on.” So, my plan in my head is to approach my fake alliance and tell ‘em I’m in trouble and they need to help me so I can help them with the vote.</t>
  </si>
  <si>
    <t>Michele (2/3): Tony asks me for Fire Tokens, and I’m like, “Oh, crap,” because, in actuality, I have zero Fire Tokens left at this point, ‘cause I spent it on my 50/50 coin. But I don’t want people knowing about my advantage. So I have to piece together, scramble together some kind of cock-and-bull story about me using my Fire Tokens for an advantage on Edge of Extinction.</t>
  </si>
  <si>
    <t>Tony (9/16): And then she comes clean and says, “Tony, I spent my tokens on a advantage.” I said, “Wow, that’s great, Michele. How much did it cost you?” She said, “Four Fire Tokens.” I’m like, “Whoa, the price of milk just went up.” How-- what’s going on here? I’m getting extorted six tokens. She just paid four tokens for an advantage. It-it’s-- I guess it’s inflation on Survivor island. Inflation just… (stammers) I don’t know what Survivor’s doing to me to-- this time around.</t>
  </si>
  <si>
    <t>Michele (3/3): He needs the six tokens by the Immunity Challenge. Time is tickin’.</t>
  </si>
  <si>
    <t>Jeremy (4/6): Trust is huge out here. And Tony trusts me, and I want him to know I need him as much as he needs me. So I’m willing to give one Fire Token. I would give another one, but then I’ll have zero, and I don’t want to have zero.</t>
  </si>
  <si>
    <t>Tony (10/16): Jeremy gave me one Fire Token. So now I have four tokens. I need two more, because I can’t vote if I can’t come up with these six tokens. So I’m thinking I have to go to my real alliance members.</t>
  </si>
  <si>
    <t>Tony (11/16): So I go to Nick. I say, “Nick, I’m in trouble.” He said, “No problem, Tony. I’ll help you.” So then I said, “I need to talk it over with Ben.” Ben’s like, “Tony, I got you. I got your back.” And I have the six on me right now to pay the price for the extortion. I am loaded (shows tokens to camera). I am wealthy. So this is an official payment for that… disgusting disadvantage that somebody sent me. So I’m officially paying for it. I will compete in this Immunity Challenge. I will have a vote tonight.</t>
  </si>
  <si>
    <t>Tony (12/16): This is perfect. I won two Fire Tokens. I can pay my debt. And had I not played that immunity Challenge, Jeremy would have won that necklace. So, what’s happening today is we’re gonna be voting for Jeremy. I’m loving it.</t>
  </si>
  <si>
    <t>Kim (2/2): I didn’t want Tony to win today. But Tony winning two in a row back-to-back is not bad. It puts a target on Tony’s back. So, yay for Tony. Tony is completely playing Jeremy, and I clearly know about it. But at this point in the game, I don’t have the numbers on the Jeremy side. Jeremy has Michele, and that’s it. My only option is to go back with this other group, who I don’t really trust anyway. It’s a precarious position. It’s not my favorite.</t>
  </si>
  <si>
    <t>Sophie (1/2): Going into tonight, I have the idol in my pocket. But I know there have to be oth-other idols floating around. We have enough people to split the vote, so, yes, Jeremy will go home, but Michele will get a couple of votes just in case Jeremy plays an idol.</t>
  </si>
  <si>
    <t>Denise (1/2): I feel like I’m playing double agent, because on the one hand, I’m working with Jeremy, Kim, Michele and Tony to vote out Ben. That’s not really my plan.</t>
  </si>
  <si>
    <t>Denise (2/2): I’ve tried to save Jeremy in the past, but I think it’s time. Kim and I are both in cahoots together to blindside Jeremy tonight.</t>
  </si>
  <si>
    <t>Jeremy (5/6): At the start of this game, I was like, “You know what? I like Ben. He’s a good guy. That’s my friend.” And now, like, everything he does annoys me. Like, every little thing he does bothers me. The dude-- he doesn’t want to work with me. He doesn’t want to play with me. And Denise and Kim would love to see Ben go. So, my intended target right now is Ben.</t>
  </si>
  <si>
    <t>Tony (13/16): Everybody’s very calm and cool and quiet, and they’re tired of all the talking, the chattering. Like, “Guys, we’re solid. Let’s just stop talking.” If they want to stop or slow down, that’s better for me, because I’m not stopping or slowing down. I’m always thinking when they’re not. I have the Immunity Necklace, so I’m safe for tonight. I’ve been patient long enough. Now I have an opportunity to flip-flop. It’s time for me to blindside somebody. And Sophie is getting too close to my partner, Sarah. So, I’m thinking my target should be Sophie. Because my real alliance is splitting the votes, that creates a huge opportunity for me, because you don’t need that many numbers. Jeremy and Michele don’t have a choice. Once I tell them a name, they’re gonna go for it. So all I need is Nick. But I’m just watching the sun, as it’s starting to set. I want to hit them, like, maybe minutes before we have to go to Tribal.</t>
  </si>
  <si>
    <t>Tony (14/16): Me, Jeremy, Nick, Michele. ‘Cause that four is stronger than their three and their two. So, I’m gonna be golden if I can pull this off.</t>
  </si>
  <si>
    <t>Jeremy (6/6): Tony comes to me late with a plan to take out Sophie. And I’m like, “Come on, we have a plan.” Like, I didn’t want to do anything different. I want Ben gone. And then he said, “Listen, Kim and Denise aren’t with you. You gotta just trust me on this.” And the first thing I thought was, “No, Tony, you’re wrong, you’re wrong.” So… I really don’t know if people are coming after me. I don’t know.</t>
  </si>
  <si>
    <t>Tony (15/16): Oh, man. Jeremy doesn’t believe me.</t>
  </si>
  <si>
    <t>Tony (16/16): I can’t believe it. Jeremy’s reluctant. I’m trying to save him. I’m begging him to save him. “Jeremy, this is your only opportunity to stay in the game. I’m telling you, Kim and Denise jumped ship. They are coming after you. If you don’t believe that, and you want to go with your plan and vote Ben, you’ll be going home tonight.”</t>
  </si>
  <si>
    <t>Sophie (2/2): I’ve never been blindsided before. I think it’s a traumatic experience. I played as best as I could, and it’s a bummer to go out with an idol in your pocket. I probably came into this game feeling like I was a bottom-tier winner, and it’s been fun realizing that I can hold my own.</t>
  </si>
  <si>
    <t>Jeremy (1/4): Tribal Council was crazy. Ben tried to make a move on me, but Sophie went to the Edge. So there’s hard feelings. Ben is pissed. He’s not even talking to me. It’s so crazy. He’s such a child. Like, grow up, Ben. Come on, man. The game goes up and down. Just chill out and let’s play.</t>
  </si>
  <si>
    <t>Sarah (1/4): This was Tony’s idiotic move. But I told myself, “Sarah, just keep your cool and don’t be pissed.”</t>
  </si>
  <si>
    <t>Sarah (2/4): To have Tony come up with this all alone, I’m absolutely infuriated with him. It’s ridiculous. It’s a two million dollar game. What are you doing, dude?! We were fine! And now do we even have the numbers? You think we do, but you don’t know if we do.</t>
  </si>
  <si>
    <t>Tony (1/8): Wow, man. Usually, you blindside somebody, you go back to camp, you hash it all out, and everybody’s like, “It’s okay. It’s all good.” Not this time. This time, it’s like deep wounds, man. But, come on, give me a break. I’m playing the game, too, you know? This is war. Stop crying. Put your man panties on and go to war.</t>
  </si>
  <si>
    <t>Ben (1/5): Tony’s telling me about all his advantages and all his idols, so he’s gaining trust. But I don’t know if I trust him, because he’s blindsided me hugely.</t>
  </si>
  <si>
    <t>Ben (2/5): I still want Jeremy out next. A) He is a challenge beast, right? And B) He is a jury threat. He’s gonna get all the votes. Like, there’s just no way for me to work with Jeremy, so I am not talking to Jeremy right now, and I don’t want to talk with Jeremy right now.</t>
  </si>
  <si>
    <t>Tony (2/8): I made a big power move, which was blindsiding Sophie. The backlash was unbelievable, so I think I’m in trouble. My wife told me, “Tony, this time you can’t play wild. You can’t play crazy. You can’t play flashy.” But I got the itch, and now this is the time for another undercover operation. In my first season, season 28 in Cagayan, I made a spy shack, and it worked. And then, Game Changers, my second season, I made the underground bunker. It was a failure, but it was fun. Right now, my spying has evolved, and now I’m up in the air. It's called the spy nest. It’s like a bird nest that I perch myself on, just like a bird, and I sit there and I wait to hear conversations that are going on. The only person that knows I’m undercover is my partner, Sarah.</t>
  </si>
  <si>
    <t>Sarah (3/4): If we were in the real world and Tony and I were partners, one of us would be fired, okay? Tony’s back to the old Tony, and it’s nonstop-- go, go, go. And he doesn’t let up. He’s got my back and I got his back and we’re not gonna turn on each other. But if he’s not willing to back off a little, then he’s gonna get himself voted out.</t>
  </si>
  <si>
    <t>Kim (1/5): Last night was emotional and a little bit crazy. And it’s super clear people are thinking Jeremy’s gonna go next. But, hell no. I mean, I’m not doing that. For me, it’s really obvious that Tony and Sarah are a problem right now. But I still have a relationship with Sarah that can be salvaged. I’d so much rather see Tony go than Sarah. And I’m done with the sitting around, hoping that I’m on the right side of the votes.</t>
  </si>
  <si>
    <t>Kim (2/5): This is by far the riskiest move I’ve ever had to make, but I have to do something. I mean, I have to turn this around or go out trying.</t>
  </si>
  <si>
    <t>Michele (1/3): Tony has been running the show, and we’ve been left out of the loop. We’ve been made fools of. And I think a lot of us are feeling that way right now. This game is about power. And this seems like a perfect opportunity to gain a little bit of control in this game and take out Tony.</t>
  </si>
  <si>
    <t>Ethan (1/2): Oh, my God. I don’t want to do a tremendous effort challenge.</t>
  </si>
  <si>
    <t>Rob (1/5): The mad dash was on. Out of everybody here, I think I’m pretty physical. I feel like I have an edge in this challenge.</t>
  </si>
  <si>
    <t>Danni (1/3): I knew this challenge is gonna really, really suck. It’s going to be a marathon, just like the log challenge was. And so I knew I wanted to pace myself.</t>
  </si>
  <si>
    <t>Rob (2/5): I got out to the lead the first couple laps. It was probably not a good idea if I’m setting the pace. I should probably slow down and let somebody else take the lead.</t>
  </si>
  <si>
    <t>Parvati (1/2): The stakes are really high for this challenge. Only six people are gonna be able to win tokens. This is pretty stiff competition. Wendell’s really strong. Tyson’s an endurance athlete. Yul’s really strong. Natalie is a superhero.</t>
  </si>
  <si>
    <t>Tyson (1/2): It was more brutal than I expected it to be. And when I see how fast these girls are going, I’m thinking, “I can’t, even if I wanted to, keep up with them.”</t>
  </si>
  <si>
    <t>Adam (1/1): This does not suit my strengths. Like, I have never, ever been a good runner. People are passing me left and right. I’m in last place already.</t>
  </si>
  <si>
    <t>Ethan (2/2): It was incredibly difficult, and the tide started coming in. And then your feet are in ankle-high in-in ocean water.</t>
  </si>
  <si>
    <t>Rob (3/5): I slipped and fell and cracked my elbow. I just felt it. Like, I tried to shake it off, but, like… I knew I was done. That was it for me. I was toast.</t>
  </si>
  <si>
    <t>Tyson (2/2): Natalie and Sophie lapped every single other person at least twice.</t>
  </si>
  <si>
    <t>Sophie (1/1): I was back and forth with Natalie the whole challenge. And Natalie’s a beast, but I just kept running the whole time.</t>
  </si>
  <si>
    <t>Natalie (1/1): Sophie was in the lead for a majority of the time, but I knew that I had a little bit more in the tank. I just pushed and I was like, “Why not beat her?” And I beat her. That was fun.</t>
  </si>
  <si>
    <t>Yul (1/1): To my big surprise, I ended up in third place.</t>
  </si>
  <si>
    <t>Parvati (2/2): I am so elated that I finished, and I finished with Tyson, an ultra-endurance professional athlete. I was like, “Yeah! I still got it.”</t>
  </si>
  <si>
    <t>Danni (2/3): Once I got to those final coconuts, I’m like, “Okay, here I am. Pick up the pace. You’ve got to fight. You’re further out than you thought you were. Go for it. You’ve got to go for it to get those tokens.”</t>
  </si>
  <si>
    <t>Wendell (1/1): I knew Danni was the next person behind me. She was in seventh place. I was in sixth place. And then she was gaining on me.</t>
  </si>
  <si>
    <t>Danni (3/3): I just kept running and picking up the pace and thought I could catch Wendell, and I started to close the gap on him. Unfortunately, I started out way too slow and just couldn’t gain enough ground. And I finished seventh, just one short of winning two Fire Tokens.</t>
  </si>
  <si>
    <t>Rob (4/5): I said I wasn’t gonna care if I didn’t win, you know? But I do.</t>
  </si>
  <si>
    <t>Rob (5/5): I feel like it was important for me to finish. I didn’t want to feel like I was quitting. That’s what makes this game so good, is that it is so hard.</t>
  </si>
  <si>
    <t>Amber (1/1): It was hard to see him still going to get those coconuts well after it was finished. That shows you that he’s not a quitter… and that he’s gonna keep on fighting.</t>
  </si>
  <si>
    <t>Nick (1/4): The more people are fighting, the more there is a war, the more crossfire and friendly fire going on, the more I can really crank it up. Now is the time to start trying to figure out who I want to sit at the end with and finding a way to get everybody else out.</t>
  </si>
  <si>
    <t>Nick (2/4): I’m done just making it one step farther. I got my eye on the prize at this point, and that’s why I have to make big moves. I have to do something to stand out.</t>
  </si>
  <si>
    <t>Nick (3/4): In my opinion, there’s three people in this game still that certainly beat me at the end, at least three. That’s Jeremy, Sarah and Tony. We’ll have to get rid of ‘em.</t>
  </si>
  <si>
    <t>Sarah (4/4): Sophie went out with an idol. So now it’s gonna be out here. I need to save myself. If I don’t find it, if Tony doesn’t find it, we could be in hot water.</t>
  </si>
  <si>
    <t>Denise (1/1): There’s been a mad dash already, and there’s a lot of hands out here digging. There may be another Hidden Immunity Idol in the mix, which complicates everything all over again. Everybody’s looking through the dirt and the cobwebs and digging around trees. We really want to get Tony out. So we need to get the Hidden Immunity Idol before Tony so that he doesn’t have something else up his sleeve.</t>
  </si>
  <si>
    <t>Tony (3/8): I saw him try to sneak it from me. Hello? Ben? I’m right next to you, man. What are you doing? I-I’m watching you try to hide the idol.</t>
  </si>
  <si>
    <t>Ben (3/5): I found the idol. And the first reaction is, “Oh. Oh, no. Got to turn it around. Don’t let anybody see.” And then Tony’s standing right there. He’s like, “Come on, Ben.”</t>
  </si>
  <si>
    <t>Tony (4/8): You found the idol in front of me. You’re trying to hide it in fnt of me, man. Y- are you okay?</t>
  </si>
  <si>
    <t>Ben (4/5): All right, I found it. You know? He’s like, “Why did you do that to me, man?” I got caught red-handed. Gold-handed, right?</t>
  </si>
  <si>
    <t>Ben (5/5): You know, I was trying to hide it from Tony, right? Because I barely trust Tony right now. Kim wants to take out Tony, but Tony has an idol. So I need him to be comfortable. He thinks he has me in his pocket, and that’s perfect, because I need to figure out what route I’m gonna take-- whether or not to go with Kim and start targeting Tony or if I can work with the guy, right?</t>
  </si>
  <si>
    <t>Tony (5/8): What?! I won three in a row. Back-to back-to back. It’s amazing, ‘cause anything can happen. I could’ve sneezed at that moment. Mosquito could’ve bit me in the eyeball. So, thanks, Nick. One token for an Immunity Necklace? I’ll take it. That’s a bargain.</t>
  </si>
  <si>
    <t>Kim (3/5): The Immunity Challenge was a son of a “B.” My plan has been majorly foiled to blindside Tony tonight.</t>
  </si>
  <si>
    <t>Kim (4/5): I’m so mad that he’s won three immunities in a row. He has tons of Fire Tokens. He’s driving me crazy in the game.</t>
  </si>
  <si>
    <t>Nick (4/4): We’ll have to put our plan on the back burner. I tried to do my best to win that Immunity Challenge, and I was falling off. At least I get one of Tony’s Fire Tokens, peanut butter and chocolate chip cookies. And Jeremy goes home, anyways, and there’s no harm. So I think it’s a win-win.</t>
  </si>
  <si>
    <t>Michele (2/3): I am distraught. I’ve been close with Jeremy since Day 1 in this game. He’s kind of been, like, my true family out here. But… I don't know how we get out of this pickle.</t>
  </si>
  <si>
    <t>Tony (6/8): I just found this news out. Kim was chirping in everybody’s ear, “Maybe it’s Tony’s time to go.” And it’s a big deal to me.</t>
  </si>
  <si>
    <t>Tony (7/8): I’m talking to Nick, and he’s looking at me, and he’s fumbling his words. I keep asking him, “Nick, what’s going on?” He’s always lost. Like, come on, man. Nick is lying to me right to me right in my face.</t>
  </si>
  <si>
    <t>Tony (8/8): So, now I’m 100% worried about Kim trying to get these lower-tier threats together. So, if Jeremy goes home, we’re screwed, ‘cause the ladies are gonna stick together and possibly use Nick.</t>
  </si>
  <si>
    <t>Michele (3/3): Everybody is voting Jeremy, and I don’t think that I can shift the tides and save him. I have to write Jeremy’s name down, but it doesn’t mean that I can’t try to throw him a bone to help him out.</t>
  </si>
  <si>
    <t>Jeremy (2/4): He can’t even talk to me. And I could still see him, like, stewing. Like, okay, what do I do now?</t>
  </si>
  <si>
    <t>Jeremy (3/4): I don’t feel in control of my game. I have the 50/50 idol in my pocket. If all else fails, I can use that. But it could be an idol, it could be nothing. It’s a flip of the coin. I might not be coming back to camp tonight.</t>
  </si>
  <si>
    <t>Jeremy (4/4): This is the part of the war that’s gonna get really ugly. This is gonna be more like friendly fire.</t>
  </si>
  <si>
    <t>Kim (5/5): The feeling of being voted out was weird, but I’m not sorry for trying to gather the troops to take out Tony. I think it was the right move, and the game’s not over. I won’t step down for peanut butter on the battle back.</t>
  </si>
  <si>
    <t>Michele (1/2): Tribal Council was a disaster, as usual. I think the votes are all going to Jeremy, so I gave Jeremy the 50/50 advantage, and he decided to not play it. But I guess this Tribal Council ended with a positive outcome because Jeremy is still here. On the flip side, people know that I was willing to play my advantage for him, so now everybody knows about my advantage. I’ve been wanting to play this really aggressive game, but I sort of feel like I took a butter knife to a gunfight, and I don’t really know how I can recover.</t>
  </si>
  <si>
    <t>Jeremy (1/3): This is Groundhog Day for me here. Three Tribals in a row that everybody is coming after me. I-I wish I knew why I was so popular around here.</t>
  </si>
  <si>
    <t>Jeremy (2/3): But I have a connection with Michele, and Michele gave me that 50/50 coin to play if I needed it. But I give that 50/50 back to Michele. I want nothing to do with that. My game is not coming down to a 50/50 coin flip. This is the penultimate step of the war. This is right before we take off, and it’s gonna get really, really ugly.</t>
  </si>
  <si>
    <t>Denise (1/3): Last night at Tribal Council, I just said to Jeff, like, “I’m done.” But when I say I’m done, it’s not I’m done with the game-- it’s I’m done with dealing with things the way that I’ve been dealing and getting myself as upset as I have been about the process.</t>
  </si>
  <si>
    <t>Denise (2/3): I’m not a tattoo gal. I don’t have any tattoos. Probably never will. But then I was laying in the shelter last night, and I thought, “No, I need two tattoos.” I need the one on the left hand that says, “Endure,” to remind me I can. I’m capable of staying out here for another 9 days. But then I also know that it’s okay to let go. Like, “Endure” and “Let Go” and know that both of those are totally okay.</t>
  </si>
  <si>
    <t>Tony (1/5): This thing, right, with Jeremy-- he’s a fireman. I’m a police officer. We’re always feuding, and-and we have a little rivalry going. It’s for fun over here on Survivor. But I know Jeremy is a number for me. I know he trusts me. So, right now, my plan is to try to keep Jeremy around. Because if Jeremy goes home, the hyenas are gonna come out in a full pack and start attacking us.</t>
  </si>
  <si>
    <t>Tony (2/5): So, Sarah and I, we’ve played this game. Six years ago, we formed an alliance, Cops-R-Us, and I burned her.</t>
  </si>
  <si>
    <t>Tony (3/5): Now I got to know Sarah, and we said, “Let’s just stick together and just keep this Cops-R-Us going all the way to the end.” And we’ve been doing good so far. I mean, that’s our plan right now, is to take Cops-R-Us all the way to the end.</t>
  </si>
  <si>
    <t>Sarah (1/3): Ben, Sarah, Tony. We’re in a lock solid final three. Period. No ifs, ands, buts about it. Here’s our problem that we’re running into is Ben wants Jeremy gone. But if we got rid of Jeremy, Tony and I are sitting ducks. So, at this point, getting rid of Nick would be the smarter option for my game. But what’s smart for my game is not the smartest for Ben’s. And, at this point, Ben’s pretty stubborn, and he’s not gonna budge. So I figured I would have my work cut out for me this afternoon, to have to try to convince Ben to get rid of Nick.</t>
  </si>
  <si>
    <t>Sarah (2/3): If Ben never gets a turn at driving, Ben’s not gonna go to the end with me. So if we make Ben believe that this is his decision, then everything’s good. But this is just a ploy so we can vote Nick out.</t>
  </si>
  <si>
    <t>Ben (1/4): Jeremy is more beneficial for my game at this point. So there’s this thought of keeping Jeremy, Tony and Sarah. With seven people left, keeping them around is a shield for me. They’re bigger threats. Where Nick, on the other hand, he’s walking around frantic. He’s trying to play both sides, and he’s not doing a very good job, ‘cause everybody’s seen it. And Denise, she’s lockstep with me, and she’ll vote any way that we want to vote. This right now, in this war, is the hardest mission yet. The reason why is because it’s gonna be a huge blindside. Plus, there’s a 50/50 immunity that we have to flush and do this correctly. At this point in the game, if this goes screwed up, our squad and this mission is blown out.</t>
  </si>
  <si>
    <t>Denise (3/3): Nick gets immunity. The one person that we’ve been hoping initially wouldn’t get immunity so that we could vote him… got immunity. So then it was instantly like, “I wonder what the plan B is gonna be.”</t>
  </si>
  <si>
    <t>Ben (2/4): Nick winning was a bad thing for us. You know, we were trying to target Nick and blindside him, and so now we have to come back to camp and rethink how we’re gonna pull this off.</t>
  </si>
  <si>
    <t>Ben (3/4): So, it would be easy to take Denise out. However, Denise is my friend and a number right now. And I’ve been debating on whether or not to push Jeremy to go or whether or not to keep him. It takes one of the shields out for me, but, in the same breath, it breaks up Michele and Jeremy. So, at this point, I’m trying to create a little distrust between Jeremy and Michele and also make sure we know where that 50/50 idol’s going.</t>
  </si>
  <si>
    <t>Ben (4/4): I started planting seeds in Jeremy’s head and being like, “Hey, can you get that 50/50 from Michele? Let’s start-- let’s try to vote out Michele.”</t>
  </si>
  <si>
    <t>Jeremy (3/3): Everybody’s saying Denise’s name ‘cause this is the easiest one. Denise was the one that was, like, checked out last Tribal Council, but that’s the thing. It’s never an easy vote, especially Winners at War. So, right away, I’m like, “Nah, this doesn’t sound right to me.” Denise is definitely a smoke screen. I don’t know who they’re putting their votes on, if whether it’s me or Michele, but I don’t trust Ben at all.</t>
  </si>
  <si>
    <t>Michele (2/2): Ben is saying, “Keep an eye out for Jeremy. He’s gonna ask you for your advantage.” And then Ben is going to Jeremy and saying, “Ask Michele for her advantage and see if she’ll give it to you.” So he’s playing both sides. Ben going-- that’s great for me, and Jeremy going-- that’s worse for me, because me and Nick are gonna be picked off next. So I have a best-case scenario, or worst-case scenario, and I’m just hoping it leans more towards this side than towards Jeremy.</t>
  </si>
  <si>
    <t>Tony (4/5): So, Jeremy, he wants to vote out Ben. Jeremy and Ben been clashing for a while now. So, he wants Ben out of the game for his best interest. That’s not my best interest. Not for the cop. I really don’t want to get rid of Jeremy, but, at this point, Sarah and I think that our best thing to do would be to stay strong with Ben.</t>
  </si>
  <si>
    <t>Tony (5/5): So, we’re gonna split the votes between Michele and Jeremy. So, the guys-- me, Nick and Ben-- we’re voting Jeremy. Denise and Sarah, they’re voting Michele. And then Michele can play her advantage that she has, a 50/50. And whether it’s “Safe” or “Not Safe,” our real votes tonight are going to Jeremy.</t>
  </si>
  <si>
    <t>Sarah (3/3): Right now, the plan is to vote out Jeremy. But I also don’t fully trust Nick. He’s a hard one to read. I think Nick definitely wants to build a résumé for himself. And I guess tonight’s gonna tell whether he’s with us or if he’s against us.</t>
  </si>
  <si>
    <t>Nick (1/1): There’s two plans going on, one to get Jeremy out and one to get Ben out. And I’m in a bit of a power position. I have Ben’s fate in my hands, and I have Jeremy’s fate in my hands. But I’m not making my decision based on what I want to happen tomorrow or the next day. I’m making my decision based on Day 39. How do I get there? Who can I beat? How do I win this two million dollars? I am just trying to win this game, period.</t>
  </si>
  <si>
    <t>Ben (1/3): Tribal was intense. It came down to Jeremy or I, and we both took our shots. It’s been like an old Western, right? Where we’ve each had our-our revolvers in our holsters, standing on the street, and haven’t pulled them yet, right? And tonight, the draw went and it feels fantastic that I finally got him out.</t>
  </si>
  <si>
    <t>Tony (1/6): Tribal worked out exactly as planned. This whole entire game, I’ve been on the right side of the votes. This whole entire game. And then you have Michele that’s always been outside every vote. She has no idea what’s going on in the game. In other seasons, you would call that a goat and you would want to go to the end with them. Not on the Super Bowl season of Survivor. You don’t, you don’t want that around.</t>
  </si>
  <si>
    <t>Tony (2/6): She’s a hyena in the game. And you know what? Time for you to go home.</t>
  </si>
  <si>
    <t>Nick (1/7): I think I made the right decision, because the vote for me is about building allies moving forward. Michele-- she wanted to work with Jeremy. I have no interest in working with Jeremy at all. And she keeps wanting to go a different direction than I want to go. Now that Jeremy’s gone, ideally, I would love to get Ben out of here. Ben is hotheaded, emotional. He’s, like, an impulsive player. So… I definitely feel like playing with Ben is like playing with fireworks or a stick of dynamite. And I just don’t want it to blow up in my own hands.</t>
  </si>
  <si>
    <t>Michele (1/8): Me and Nick are on the bottom, and Nick is too naive to see it. But I have to try to find an avenue for myself, because nobody out here-- nobody wants to take me any further than where I am right now. But I know that I do some of my best work when my back is against a wall. And my back is against a wall, and they haven’t seen the sassy Michele from Jersey. So it’s time for me to kick it into high gear. They better buckle in, because I’m about to go out fighting.</t>
  </si>
  <si>
    <t>Michele (2/8): I have been mad more times in this game than I’ve been mad in a year of my life. But last night might have been the peak of anger for me. I don’t trust anybody. (tearfully) Nobody trusts me. And I’m very frustrated, because right now, everybody’s playing scared. And I’m the only one out here who’s willing to throw things at the wall, because I have nothing to lose.</t>
  </si>
  <si>
    <t>Michele (3/8): So, I just might throw a Hail Mary in that direction and see if anybody bites on it. And you have Tony over here who’s controlled most of the votes. He is a huge threat.</t>
  </si>
  <si>
    <t>Michele (4/8): I think when you look at who you should target, me or Tony, I would think go with the bigger threat.</t>
  </si>
  <si>
    <t>Sarah (1/4): Michele’s the easy vote-out. Michele’s on the outs. And Michele has no allegiance to anybody.</t>
  </si>
  <si>
    <t>Sarah (2/4): Michele can’t keep her mouth shut. She’s completely unpredictable. So that’s why Michele needs to go.</t>
  </si>
  <si>
    <t>Jeremy (1/1): The Edge of Extinction-- I hate this place. This place sucks. It drains you. Morale is down. It’s tough. And just being out of the game, your mind just wanders. The whole night, I was running through my mind like, “What did I do wrong? What could I have done to change my situation?” But, I mean, you know what? What am I gonna do? Like, this is the situation I’m dealt. I just got to think about one day at a time, just getting back into this game.</t>
  </si>
  <si>
    <t>Danni (1/1): Every time we get a clue, it’s like a bomb goes off, and everybody just-just darts, just takes off.</t>
  </si>
  <si>
    <t>Tyson (1/3): It’s like when a bunch of teenagers are hanging out in front of, like, a convenience store and a cop pulls up, they-- you just start running, because why wouldn’t you?</t>
  </si>
  <si>
    <t>Wendell (1/2): I have been to the top of the mountain, and I know that there are two places that have, like, stone that you can overlook everything. And I was just thinking, “All right, that might be the stone throne.” I know I’m the fastest sprinter on the island. And, uh, and Natalie-- she’s a tremendous runner and challenge threat. So I’m like, “Man, I need to get to this throne first.”</t>
  </si>
  <si>
    <t>Natalie (1/5): Having spent so much time on Extinction, I knew exactly where I was going. I was just worried that Wendell did, too. Wendell was so ahead of me that I didn’t see where he went. But once I got to the clearing, I noticed the beach was completely empty. I knew Wendell had taken a s-strong left up the hill, and I knew it was all mine.</t>
  </si>
  <si>
    <t>Natalie (2/5): I was dying, but I was so excited that I got the advantage. It felt really good. The shortest challenge we’ve had so far.</t>
  </si>
  <si>
    <t>Tyson (2/3): Natalie knew exactly where the throne was. She’s the queen of Extinction. I’m constantly just watching her just, like, shift and move. She’s become part of the island.</t>
  </si>
  <si>
    <t>Natalie (3/5): Finding the advantage didn’t come from me just being able to run fast. It came from being out here as long as I have, keeping my head in the game and never giving up the reins on this island. Initially, my gut reaction was, like, walk it back to camp, take myself away from the group. But I said, you know what? It’s fine. I’ll go with the flow. Everybody’s kind of, like, miserable here together. And we can have it be, like, a group activity for Extinction.</t>
  </si>
  <si>
    <t>Natalie (4/5): Going into this next battle-back challenge, obviously, I want to do well. At this point, the only goal that I have is get as many Fire Tokens as possible. And that’s all I care about.</t>
  </si>
  <si>
    <t>Nick (2/7): I’m a little discouraged because I have six Fire Tokens. I’ve been saving these puppies the whole game. I have all the demand and none of the supply. But today is the day. I look in my bag, and I actually see something in there.</t>
  </si>
  <si>
    <t>Nick (3/7): So, my immediate reaction to this is I need someone’s help. I only have six Fire Tokens. So, I thought I was rich, but I guess-- you know, I’ve landed on Boardwalk here. (laughs) I can’t even afford this. So I got to pull in somebody that has enough tokens to help me out. Tony’s been my main man, but he don’t have any tokens. And Michele is the other person I’ve been working with. She does have enough Fire Tokens to help me out here, and I think if I reach out to Michele with this, it will keep me in her good graces, even though I voted out Jeremy. I’m her last hope. I’m-I’m her only prayer of staying in this game, and I think she’s a partner I can really work with. I have in the past, and I think I can with this.</t>
  </si>
  <si>
    <t>Michele (5/8): Nick betrayed me on the Jeremy vote. So I wouldn’t be here on the bottom, struggling to keep my fire alit if Nick didn’t turn on me. But I have absolutely nowhere to go. At this point, if I’m voted out tomorrow, then the Fire Tokens are souvenirs in my pocket. All I can do is try to work with what I have, and this is what I have right now.</t>
  </si>
  <si>
    <t>Nick (4/7): I definitely have a lot to consider, because this isn’t just about one disadvantage at an Immunity Challenge. It could definitely go deeper than that. This decision for me is about the endgame and about winning this game. We just have to try to use it in a way that causes the most chaos possible. More money, more problems. You know what I mean?</t>
  </si>
  <si>
    <t>Nick (5/7): I decided to give the disadvantage to Ben because if he loses this challenge, that might be the final straw. And I hope to start some chaos, maybe get people wanting Ben out of here so that Michele can stay, and then Ben could definitely go.</t>
  </si>
  <si>
    <t>Michele (6/8): I was on a funeral march to my own funeral these past few days. So today, I was ready to fight blood, sweat, tears, to the death for that win, and that’s what I did. (singsongy) So, nah-nah-nah-nah-nah. You can’t get me. (laughs) I won immunity.</t>
  </si>
  <si>
    <t>Denise (1/2): So, going into the Immunity Challenge today, we had this hope that Michele was gonna be a locked-in vote. Unfortunately, Michele pulled it out when she needed to, and Michele won immunity. So now it’s on to Plan B.</t>
  </si>
  <si>
    <t>Denise (2/2): So, my game plan coming back into camp was kind of to take on the role of dejected Survivor player… (chuckles) a little bit. The one that kind of sets up the proposal of, “Hey, I know there’s a good chance I’m on the block, but if I’m going to the Edge, I’d love to go to the Edge with a full belly, and in order to do that, I’ll give up my tokens to make sure that you guys also stay strong.” And so we got an extra bag of rice. But I’m trying to roll with the idea, especially for Michele and for Nick, that I’m the Plan B without overplaying my hand with the hopes that Ben and Sarah and Tony and I are all still in lockstep, and we’ll vote out Nick, barring any other surprises.</t>
  </si>
  <si>
    <t>Ben (2/3): Prior to Michele winning, she was a target. But my game plan now is to get the vote swung on Nick. Nick’s just gotta go. He’s good at puzzling, and he’s creating more chaos around camp.</t>
  </si>
  <si>
    <t>Ben (3/3): We’re telling Nick and Michele that it’s Denise. Denise played a heck of a “poor me, why me?” and bought rice. And I think that, hopefully, they buy it. I don’t think I’ll play the idol tonight, you know? I-I think we’re pretty locked solid with Tony and Sarah, so I feel pretty safe in our alliance tonight.</t>
  </si>
  <si>
    <t>Nick (6/7): My plan worked today. I feel like I’m a genius. Ben lost. Michele won. Like, unbelievable. Everything worked out perfectly. Michele is in the game because of me buying that advantage. I feel like I’m in maybe the best position I’ve been in this entire game. So, now I would love to see Ben go home tonight. But can I get Tony on board?</t>
  </si>
  <si>
    <t>Tony (3/6): There’s definitely a big consideration to get rid of Ben. Ben won his season with a fire-making challenge. I don’t want to go up against Ben. I played a very hard game. I don’t want to lose it to fire. I know Ben has an idol now. So if I’m gonna make a move, now’s the time to make the move and get rid of Ben. But, in the meantime, I wanna open up the spy nest again. I wanna open it up for business. My spy nest is… I- built it so nice. It’s up there collecting dust. So I say, you know what? I gotta put it back to use, because intel in this game has been the key. ‘Cause this is war. And in war, the more intel you have, the more you can prepare yourself for a counterattack.</t>
  </si>
  <si>
    <t>Tony (4/6): So, I was open for business, and the spy nest? (exhales) It came through for me big time, because I got to hear a lot of stuff.</t>
  </si>
  <si>
    <t>Tony (5/6): Denise was like, “Hey, guys, what are you thinking about the Final Four? Because I don’t think we can beat Tony.” So, once I heard that, I knew Denise has to go, because she doesn’t want me in the finals. If you don’t want me in the finals, that means I don’t want you in the finals. So you gotta go. Let’s see who gets the first punch first.</t>
  </si>
  <si>
    <t>Tony (6/6): I was tossing the idea of blindsiding Ben, but now no more. So, right now the pecking order has changed, and it went straight to Denise.</t>
  </si>
  <si>
    <t>Michele (7/8): Tony and Nick both seemed pretty receptive to get out Ben. But Denise is here offering herself up on a silver platter, saying, “All right. Take me.”</t>
  </si>
  <si>
    <t>Michele (8/8): I don’t necessarily want Denise to be the next vote. I would love if we could shake things up. But getting people on board with a logical plan in this season is not as simple as it sounds. So, again, we’re at square one, and it’s back on Denise.</t>
  </si>
  <si>
    <t>Sarah (3/4): So, at this point, Denise is an option and Nick is an option. Denise is a good option to vote out because she slayed the queen, she found an idol. Denise has won two immunities at this point. She’s gotten tons of Fire Tokens from the Edge. She hasn’t made anybody mad. And so she could be tough to beat in the end. And then you’ve got Nick, who… he’s won immunity. He has come from the bottom all season and had to play at the bottom. I mean, everybody loves the underdog story, right? And that is Nick. And so you can’t not like the guy, because he’s playing his butt off, and he’s fighting every day he’s out here. Tony and I are totally the swing vote on this. And I’m hoping that we pick the right road to go down, but everything about this season’s been difficult. You’re playing the season of Survivor. The greatest players who’ve ever played. Mistakes are not allowed in this. So this vote tonight is the biggest one yet.</t>
  </si>
  <si>
    <t>Nick (7/7): It’s the first time I’ve ever been voted out. It feels different than I expected. I was starting to see my path towards the end, but it was all just a bunch of lies and deceit. (sighs) I made it 34 days in the game. To make it to the Final 6, I mean, I-I’m really proud of myself. I got a shot tomorrow, so we’ll see what I can do. I’ll fight to the end.</t>
  </si>
  <si>
    <t>Amber (1/1): It’s insane that I’ve been here a month. And it seems like ages ago that I got here. However… crazy as it sounds, it’s kind of gone by quickly, too. I mean… as much as I hate this place, I’m sort of gonna miss it. (takes a moment and starts tearing up) It’s not really the people. It’s just, um… (sniffles) I’m gonna miss this amazing view. You know, it’s beautiful out here. It’s peaceful. Even though my husband is here-- thank God he’s here-- it’s forced me to slow down, take a break. I don’t do that at home. I never sit around. I’m just go, go, go. So, it’s… it’s a weird way to force yourself to sit down and just think about life and… what matters most and what you miss. Because what I miss about home are my kids. But I think what I’m gonna miss about here is the simplicity of it all. You know, we don’t have any distractions or-- there’s nothing here. It’s simple. But that’s the blessing. You don’t get to do that at home.</t>
  </si>
  <si>
    <t>Rob (1/1): Last day on the Edge. This is it, do or die. I’m ready. I have a Hidden Immunity Idol that I purchased before the last bring-back challenge. Luckily, it’s still good.</t>
  </si>
  <si>
    <t>Kim (1/1): Seeing the people that have been out here from the beginning is a good reminder for me, like, that I’m gonna have to bring it at this battle-back challenge. It’s not gonna be a cakewalk.</t>
  </si>
  <si>
    <t>Wendell (2/2): I got my two tokens. I worked hard at that. This can buy me one advantage in the challenge, and that will give me some sort of edge up. I know that I gotta put my war paint on and go to battle. And that’s what I’m best at.</t>
  </si>
  <si>
    <t>Yul (1/1): Now that I’ve had a chance to see the Fire Tokens actually used and in play, I think it adds a really interesting dynamic. It adds a layer of nuance and complexity and flexibility that didn’t exist before. So I’m inclined to use my tokens for an advantage in the challenge.</t>
  </si>
  <si>
    <t>Parvati (1/1): I’m on the Edge, but there’s still a game bubbling underneath the surface. So I think that’s what’s given me a lot of spark to continue. The Edge is really the hard fight. I’m using my two Fire Tokens on an advantage in the challenge. For me, I’ve got my eye on the prize, and the prize is getting into this battle-back and winning it.</t>
  </si>
  <si>
    <t>Ethan (1/1): I’m gonna approach the challenge like I approach any challenge: give it 100%, hope for the win, and just do my best. But it’s a little unnerving knowing that there’s a few people that have one advantage. Natalie’s gonna have three advantages and an idol, plus a surplus of tokens. I got nothing.</t>
  </si>
  <si>
    <t>Natalie (5/5): It took me a long time to get over being voted off first and feeling that worthlessness. I feel like I’ve been grinding slowly and quietly for so long, but all this hard work is worth it. It’s not one day’s work. This is 32 days of being on Extinction, keeping my head in the game, never giving up here, and fighting for everything I have. I feel like I’ve proved myself out here. And I fully feel like I deserve one of the spots to be fighting for that winner’s title and a shot at being the best of the best. My token count before making my purchases for this final battle-back was 14 tokens. I bought peanut butter. I bought three advantages. So I’m going in stacked in advantages-- three total, that’s the max I can get. I basically have six tokens left, plus I bought this idol way back when. Um, it’s still good, and it’s still ready to be put to use. But I can only walk into the game with one. So that’s why I decided to buy a second idol-- not for me, it is for Tyson-- and spread the protection between Tyson and I, hoping that one of us get back in and wreck shop back there.</t>
  </si>
  <si>
    <t>Tyson (3/3): I played the game four times, and it’s very rare. I don’t think I’ve ever experienced that type of generosity from another player. And, yeah, it-it does mean something, because even though everybody’s trying to fight for the same prize, you know, when you feel that somebody is also rooting for you, it gives you a little more motivation to push, to focus, to just stretch to your limit. The real final hurdle to the endgame is today. If I get back in the game, I’m winning this thing.</t>
  </si>
  <si>
    <t>Sarah (4/4): Season 40, Winners at War, you need to prove that you’re the best. So let’s see the best of the best go at it.</t>
  </si>
  <si>
    <t>Tony (1/15): When I seen all these people and they’re telling their stories-- the hardships, the suffering, the struggling that they did on the Edge-- it really hurt me on an emotional level. However, I got to put the emotions to the side. We have a game to play. I’m not gonna let off the gas for one second. As a matter of fact, I’m gonna press it even harder, if I can. I’ll put it right through the floor at this time, because the end is coming up.</t>
  </si>
  <si>
    <t>Natalie (1/9): I left this camp Day 2, and it’s unreal that I’m even saying this, but I made it back on Survivor. Like, this has been the goal since I was first voted off. I bet everything on myself today, and it paid off, because today I’m with the Final Six and feels (censored) amazing. The challenge was the first hurdle. And now I have a huge feat in front of me to make it to the end. The target’s on me. This is a tight clique. I have to create some waves so that wheels start churning in people’s heads to turn on anybody but me. Luckily, it’s only me here, so I can tell any lie of Extinction I want. But I got to keep my lies straight.</t>
  </si>
  <si>
    <t>Tony (2/15): You have somebody like Natalie coming into this from the Edge; it’s very tricky. It’s very dangerous for my game, ‘cause she can say whatever she wants to us. That information could be total lies, because nobody’s here from the Edge to debunk it. And she started blowing up people’s spots, especially mine. She’s like, “Oh, everybody loves you, Tony.” Uh… “You’re-you’re their favorite. You’re-you’re gonna-- you’re-you’re the winner in their eyes.” And I’m like, uh, you know what, this is no good. I hope nobody believes that. I-I mean, deep down inside, I hope it’s true. But I hope nobody believes that, because I don’t want to put this target on my back that I don’t need right now. It’s poison.</t>
  </si>
  <si>
    <t>Sarah (1/5): I’ve never played with Natalie, so I don’t know how savvy she is. She’s telling everybody that the jury’s gonna vote for Tony. Is that a ploy to get me to vote Tony out? Or is it truthful? You know, it strikes a nerve with me, because Tony would not be here without me. But it doesn’t matter what I believe. It’s what the jury believes.</t>
  </si>
  <si>
    <t>Sarah (2/5): I have to get my story out to the jury and make sure that they know that women are just as equal as men, and just because a man and a woman are working together doesn’t mean the man is calling all the shots.</t>
  </si>
  <si>
    <t>Tony (3/15): This next Tribal’s gonna be very, very tricky. We seen it in season 38, where Chris comes back from the Edge with an idol. But I’m glad that happened, because it opens up people’s eyes to see that’s what’s gonna happen to all of you guys. I’m pretty nervous about that, because if she plays some advantage, that could be sending me packing, and I don’t want that to happen.</t>
  </si>
  <si>
    <t>Tony (4/15): When there’s a potential problem, I’d rather try to address it than ignore it. “Cause when you ignore a potential problem, it usually bites you in the butt. This is Survivor. It’s a game of the unknown. So let’s prepare for the unknown. It’s better to assume that she has something than assume that she doesn’t.</t>
  </si>
  <si>
    <t>Ben (1/5): Tony’s got an idol. All he’s got to do is just play it cool tonight, and we can make it to the Final Four. And he’s not playing it cool right now.</t>
  </si>
  <si>
    <t>Ben (2/5): A smart Survivor would say split the votes, but I’m not gonna do that to Mama D right now. Survivor for me the first time was powering through people and not worrying about the human aspect. This time, I’ve learned from my first experience, and I’m trying to grow on that as a Survivor player and as a human. Denise is not a number to me. She’s a friend. She’s an ally.</t>
  </si>
  <si>
    <t>Natalie (2/9): The best-case scenario for me not winning immunity, which was obviously my first choice, is Michele winning immunity. She’s at the bottom, and, so, at this point, my game plan is to work with Michele and make sure we break up this foursome tonight.</t>
  </si>
  <si>
    <t>Michele (1/4): I’ve been trying so hard to shake up this game. But it’s been really hard with Tony and Sarah running this game. They have been so loyal to each other. Somebody coming in from the Edge and saying that they want to work with me, that they have an idol and I have the necklace around my neck is pretty much the ideal situation on Day 36.</t>
  </si>
  <si>
    <t>Natalie (3/9): The only thing I really know for sure is that Michele is safe tonight, I have an idol, and it’s about time we shook this foursome up. So I’m so thankful that I held out on that idol and I brought it in the game with me, because if not, I would be going home tonight.</t>
  </si>
  <si>
    <t>Tony (5/15): I would think Ben would be all for saving his idol so we can guarantee ourselves in the Final Four. It’s mind-boggling how everybody’s so reluctant to throw any votes on Denise. They’re adamant that this girl Natalie does not have anything. If Natalie stands up and plays an idol, now I go into panic mode. You, Ben, go into panic mode. We burn our idols. Natalie’s safe, and either Sarah or Denise are on the chopping block at that point. So let’s just get rid of Denise and be safe. It’s a win-win.</t>
  </si>
  <si>
    <t>Sarah (3/5): Tony started freaking out that Natalie might have an idol. I have to always tell him, “Would you just trust me? Calm down.” That’s all I do, and that’s what people don’t realize. Natalie doesn't have an idol. You know why? Because Natalie and I, in the one day she’s been here, have built a good enough bond that Natalie would’ve told me if she had something. Welcome to my world. I’ve lived 36 days of trying to calm Tony down. These girls don’t have anything, so calm down, dude. Guess who’s in control? Sarah! Sarah knows what’s going on!</t>
  </si>
  <si>
    <t>Tony (6/15): I’m so angry. I’m frustrated. Denise goes home. I lose an idol. Ben loses an idol. We’re vulnerable at the Final Five. Nice job, guys. The only good part is there was three idols played. At least one is coming back into the game, and I want to get a jump on finding it. I’m not gonna wait till the sun comes out, so… I do one of my midnight specials. (chuckles) I get a shell, I throw some coal in it, and off I go into the jungle, searching for the idol.</t>
  </si>
  <si>
    <t>Tony (7/15): So, I’m feeling around, feeling around, searching high and low, everywhere in between, and I come up short. And then here comes the sun, and then here comes everybody else. And now I’m getting nervous, because with a little luck, anybody can find an idol.</t>
  </si>
  <si>
    <t>Natalie (4/9): Oh, my God. I can’t believe it. This would be the-- probably the 50th time I’ve stuck my hand into a little crevice. And I felt a rope, and my heart just starts pounding so fast. This is awesome. I have an Immunity Idol. It shows dedication and that relentlessness on a goal is something that I’ve been able to harness from Extinction. And now I’m gonna use it to break up those three. So, my work is just getting started.</t>
  </si>
  <si>
    <t>Ben (3/5): Me and Tony have been scouring this whole island. There’s two idol hounds out here, and neither of us have found it. So, that’s starting to get a little concerning, ‘cause that means that possibly Michele or Natalie have found it. And if that’s the case and one of those girls wins immunity, we’re screwed.</t>
  </si>
  <si>
    <t>Ben (4/5): The good thing is that Tony won immunity. However, neither of us have been able to find the idol. So the risk is we do not know what Natalie has. If we all put our votes on Natalie right now and then she pulls out an idol, that’s unnerving.</t>
  </si>
  <si>
    <t>Natalie (5/9): Even though Tony won the necklace, I still want to break up these three. And the only one of them that might flip is Sarah. I do have an idol, but self-preservation only gets me till tomorrow. And if we don’t break up this threesome today, it’s not happening.</t>
  </si>
  <si>
    <t>Tony (8/15): So I climb up the tree, listening to their conversation, and then my eyes are like “bing!” And sure enough, Natalie tells Sarah she has an idol.</t>
  </si>
  <si>
    <t>Tony (9/15): (quietly) That was the worst experience of my life. They were talking for, like, an hour. Look at me. My legs are shaking. I almost died. But after she showed her the idol, I knew that we’re all good.</t>
  </si>
  <si>
    <t>Tony (10/15): Knowing that Natalie has an idol, we’re all voting for Michele. We can’t let her stay here any longer. She’s just gonna cause trouble and chaos, so she’s going home tonight. Done.</t>
  </si>
  <si>
    <t>Michele (2/4): What an absolute disaster. Sarah knows now that Natalie has an idol and I have nothing. And since I don’t see those three cracking on each other, I am the obvious target tonight.</t>
  </si>
  <si>
    <t>Ben (5/5): (tearfully) I’ve struggled enough in my heart. I know she’s been struggling to protect me, and I don’t want to drag her down. It’s just, I feel in my heart the right thing to do is to give her permission. And she doesn’t have to, but if she does, she does, you know? I know, no matter what happens, I’m gonna walk away from Survivor with my head held high and actually have actual friends. ‘Cause having friends is worth more than money.</t>
  </si>
  <si>
    <t>Sarah (4/5): (tearfully) Ben has given me the blessing to vote him out. And it tears me up, like… he’s looked out for me this whole game, and I’ve looked out for him. And in a game where you can’t trust anyone, we trust each other 100%. And to see him in tears destroys me. He’s the last person that I want to hurt. But in order for me to even have a shot, I have to make a move. And I have to make a move without Tony. I’ve had to make hard decisions, but this one’s the worst ever. And I don’t know what I’m gonna do.</t>
  </si>
  <si>
    <t>Tony (11/15): Today was the biggest Immunity Challenge of the season. I could’ve tied a record, which is five Immunity Challenge wins. All I do is catch the ball, put it back, catch the ball, put it back, and I would’ve been in good shape. I lost focus for a second, and just like that, my game is in the fate of fire.</t>
  </si>
  <si>
    <t>Natalie (6/9): I’m so excited and proud of myself that I never stopped trying to give it my best shot. But before the sun sets, I have the biggest decision of my life.</t>
  </si>
  <si>
    <t>Tony (12/15): So I’m pretty certain that Natalie’s gonna throw Sarah under the bus and make me go against the other cop.</t>
  </si>
  <si>
    <t>Natalie (7/9): Tony’s the biggest threat in the game, and getting him out would be ideal. So there’s two options: Michele and Sarah. The reason I wouldn’t want Sarah beating Tony is that gives her this really strong story at the end. So option one then is Michele and Tony go to fire.</t>
  </si>
  <si>
    <t>Michele (3/4): I would love to win the fire-making challenge. It’s a really good endcap. It’s just a really risky way to end the game. But it’s times like this when, honestly, my strengths have come out.</t>
  </si>
  <si>
    <t>Tony (13/15): So I was watching Michele. She’s striking it. She’s like… (imitates clicking) flame. So I’m a little concerned about that.</t>
  </si>
  <si>
    <t>Sarah (5/5): We’re just grinding all afternoon, because you have no choice but to grind at this point. I hope she picks me. I want to step up to the plate. I’m not scared. Pick me. Tony’s not in the right headspace to make fire. Maybe he can get there, but if he doesn’t get there, I’m gonna beat him in fire.</t>
  </si>
  <si>
    <t>Tony (14/15): I wish I could have the easy route, but I always take the hard route. That’s what I do, man. I grind. I work hard, I’m gonna practice hard, I’m gonna try to perform hard. Tonight’s gonna be put up or shut up. I’m either gonna win this game or I’m gonna lose trying.</t>
  </si>
  <si>
    <t>Natalie (8/9): Tonight, I’m sitting in the front seat, after being in the back seat all this time, getting voted off first. I would rather be in this position than having somebody else dictate what’s gonna happen with my fate on the game. I have all the power and the biggest and last decision of the game.</t>
  </si>
  <si>
    <t>Michele (4/4): My last season, I achieved the ultimate accomplishment by winning Survivor. But I got so much feedback from the public and from my fellow contestants that maybe I wasn’t the most deserving person. It took something that was my biggest accomplishment and made it into one of my toughest moments in my life. But, every single day out here, I proved to myself that I think I am one of the very, very best in this game. I’ve been on the bottom, constantly having to fight my way out of it. And now, here I am again, in the Final Three, and I feel like this has closed a wound that has been open for me for a while. And I will go in tonight and make sure that I do my darndest to win.</t>
  </si>
  <si>
    <t>Natalie (9/9): Even though I have a very nontraditional path to the Final Three, I took the hand I was dealt and said, “You know what? I’m gonna play the best damn Extinction game I can.” I knew that I had the grit, that I had the strength and the willpower to do what it takes. I never gave up, and I was relentless in my effort to come back into the game. The most important thing I have to get across to the jury is to prove to the people that don’t believe in me I was able to duke it out with the best of the best and I came out on top. So I’m going to be confident, be proud, and prove that I deserve this two million dollars.</t>
  </si>
  <si>
    <t>Tony (15/15): This is an opportunity to win a second time and prove that I’m one of the greatest players to ever play this game. Everybody has their own specialty and what they’re focused on-- they’re good at challenges, they’re good at the social game, they’re good at the strategic game. But, me, I do a little of everything. And that’s what it takes to be a great player. You have to be good at everything Survivor has to throw your way. These are all winners. These are the best of the best. And these jurors-- I had a big part of ruining their chances of winning two million dollars to better their families. So I know the pain that they’re feeling. The wounds are deep, and I know they’re real. So this is gonna be the hardest task of all, to try to convince them that I deserve the title of Sole Survivor. But I’m pretty confident in how I played my game. So, we always had a queen of Survivor for many, many years, which was Sandra. We never had a king of Survivor. Now I’m hoping that I can take it home and be the king.</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</si>
</sst>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name val="Arial"/>
    </font>
    <font>
      <b/>
    </font>
    <font/>
    <font>
      <sz val="11.0"/>
      <color rgb="FF000000"/>
      <name val="Arial"/>
    </font>
    <font>
      <i/>
      <sz val="11.0"/>
      <color rgb="FF000000"/>
      <name val="Arial"/>
    </font>
    <font>
      <sz val="11.0"/>
      <color rgb="FF333333"/>
      <name val="Arial"/>
    </font>
  </fonts>
  <fills count="4">
    <fill>
      <patternFill patternType="none"/>
    </fill>
    <fill>
      <patternFill patternType="lightGray"/>
    </fill>
    <fill>
      <patternFill patternType="solid">
        <fgColor rgb="FF666666"/>
        <bgColor rgb="FF666666"/>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2" numFmtId="0" xfId="0" applyAlignment="1" applyFill="1" applyFont="1">
      <alignment vertical="top"/>
    </xf>
    <xf borderId="0" fillId="2" fontId="3" numFmtId="0" xfId="0" applyAlignment="1" applyFont="1">
      <alignment readingOrder="0" shrinkToFit="0" vertical="top" wrapText="1"/>
    </xf>
    <xf borderId="0" fillId="0" fontId="4" numFmtId="0" xfId="0" applyAlignment="1" applyFont="1">
      <alignment shrinkToFit="0" vertical="top" wrapText="1"/>
    </xf>
    <xf borderId="0" fillId="2" fontId="4" numFmtId="0" xfId="0" applyAlignment="1" applyFont="1">
      <alignment shrinkToFit="0" vertical="top" wrapText="1"/>
    </xf>
    <xf borderId="0" fillId="0" fontId="3" numFmtId="0" xfId="0" applyAlignment="1" applyFont="1">
      <alignment readingOrder="0" vertical="top"/>
    </xf>
    <xf borderId="0" fillId="0" fontId="3" numFmtId="0" xfId="0" applyAlignment="1" applyFont="1">
      <alignment vertical="top"/>
    </xf>
    <xf borderId="0" fillId="0" fontId="4" numFmtId="0" xfId="0" applyAlignment="1" applyFont="1">
      <alignment shrinkToFit="0" wrapText="1"/>
    </xf>
    <xf borderId="0" fillId="0" fontId="5" numFmtId="0" xfId="0" applyAlignment="1" applyFont="1">
      <alignment readingOrder="0" vertical="bottom"/>
    </xf>
    <xf borderId="0" fillId="0" fontId="6" numFmtId="0" xfId="0" applyAlignment="1" applyFont="1">
      <alignment readingOrder="0" vertical="bottom"/>
    </xf>
    <xf borderId="0" fillId="3" fontId="7" numFmtId="0" xfId="0" applyAlignment="1" applyFill="1" applyFont="1">
      <alignment readingOrder="0" vertical="bottom"/>
    </xf>
    <xf borderId="0" fillId="0" fontId="5" numFmtId="0" xfId="0" applyAlignment="1" applyFon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 customWidth="1" min="37" max="37" width="91.14"/>
    <col customWidth="1" min="38" max="38" width="1.57"/>
    <col customWidth="1" min="39" max="39" width="91.14"/>
    <col customWidth="1" min="40" max="40"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c r="AK1" s="1" t="s">
        <v>18</v>
      </c>
      <c r="AL1" s="2"/>
      <c r="AM1" s="1" t="s">
        <v>19</v>
      </c>
      <c r="AN1" s="3"/>
    </row>
    <row r="2">
      <c r="A2" s="4" t="str">
        <f>IFERROR(__xludf.DUMMYFUNCTION("FILTER('Data Entry'!$A:$A,LEFT('Data Entry'!$A:$A,LEN(A1))=A1)"),"Tony (1/6): I have a big reputation in Survivor, but seeing my competitors, I’m like, “Oh, man!” Fans of football, they wait all year to see the Super Bowl at the end. Fans of Survivor have been waiting 20 years to see Winners at War.")</f>
        <v>Tony (1/6): I have a big reputation in Survivor, but seeing my competitors, I’m like, “Oh, man!” Fans of football, they wait all year to see the Super Bowl at the end. Fans of Survivor have been waiting 20 years to see Winners at War.</v>
      </c>
      <c r="B2" s="5"/>
      <c r="C2" s="4" t="str">
        <f>IFERROR(__xludf.DUMMYFUNCTION("FILTER('Data Entry'!$A:$A,LEFT('Data Entry'!$A:$A,LEN(C1))=C1)"),"Natalie (1/7): My relationship with Jeremy started obviously at San Juan del Sur. I connected with him right away, and he was my number one until he got blindsided and then I played for Jeremy for the rest of my season. And so, it’s not blood, but it’s pr"&amp;"etty close with Jeremy. When Adam and Denise disappeared together, that was strike one. But I don’t need a second reason to try and say, “No, not them.” Pick one, let’s get it done.")</f>
        <v>Natalie (1/7): My relationship with Jeremy started obviously at San Juan del Sur. I connected with him right away, and he was my number one until he got blindsided and then I played for Jeremy for the rest of my season. And so, it’s not blood, but it’s pretty close with Jeremy. When Adam and Denise disappeared together, that was strike one. But I don’t need a second reason to try and say, “No, not them.” Pick one, let’s get it done.</v>
      </c>
      <c r="D2" s="5"/>
      <c r="E2" s="4" t="str">
        <f>IFERROR(__xludf.DUMMYFUNCTION("FILTER('Data Entry'!$A:$A,LEFT('Data Entry'!$A:$A,LEN(E1))=E1)"),"Michele (1/2): Everybody is going to be laying it all on the line.")</f>
        <v>Michele (1/2): Everybody is going to be laying it all on the line.</v>
      </c>
      <c r="F2" s="5"/>
      <c r="G2" s="4" t="str">
        <f>IFERROR(__xludf.DUMMYFUNCTION("FILTER('Data Entry'!$A:$A,LEFT('Data Entry'!$A:$A,LEN(G1))=G1)"),"Sarah (1/2): It’s going to be a bloodbath.")</f>
        <v>Sarah (1/2): It’s going to be a bloodbath.</v>
      </c>
      <c r="H2" s="5"/>
      <c r="I2" s="4" t="str">
        <f>IFERROR(__xludf.DUMMYFUNCTION("FILTER('Data Entry'!$A:$A,LEFT('Data Entry'!$A:$A,LEN(I1))=I1)"),"Ben (1/4): My competition here is the greatest of the great, and it’s a good feeling because we’re all here to be part of something special. But everyone will be guns-a-blazin’, everyone will be swords-a-swinging, you know, and there’s just gonna be limbs"&amp;" and heads flying everywhere.")</f>
        <v>Ben (1/4): My competition here is the greatest of the great, and it’s a good feeling because we’re all here to be part of something special. But everyone will be guns-a-blazin’, everyone will be swords-a-swinging, you know, and there’s just gonna be limbs and heads flying everywhere.</v>
      </c>
      <c r="J2" s="5"/>
      <c r="K2" s="4" t="str">
        <f>IFERROR(__xludf.DUMMYFUNCTION("FILTER('Data Entry'!$A:$A,LEFT('Data Entry'!$A:$A,LEN(K1))=K1)"),"Denise (1/1): Losing that very first challenge, I was like, “Oh my god, here we go again!” I had flashbacks. We lost every challenge, which then meant I had to go to every Tribal Council, but at least I was able to have that alliance with Malcolm.")</f>
        <v>Denise (1/1): Losing that very first challenge, I was like, “Oh my god, here we go again!” I had flashbacks. We lost every challenge, which then meant I had to go to every Tribal Council, but at least I was able to have that alliance with Malcolm.</v>
      </c>
      <c r="L2" s="5"/>
      <c r="M2" s="4" t="str">
        <f>IFERROR(__xludf.DUMMYFUNCTION("FILTER('Data Entry'!$A:$A,LEFT('Data Entry'!$A:$A,LEN(M1))=M1)"),"Nick (1/1): We were given the in-game currency called a Fire Token. And this is the next step, this is the next evolution. In my opinion, these tokens are gonna end up being a huge part of the game. And I think the winner of this season will be the person"&amp;" who is able to use the currency correctly. I am from the newer seasons where we’re used to twists. We understand there’s unpredictable facets of the game, so I think my chances to win this game got much higher.")</f>
        <v>Nick (1/1): We were given the in-game currency called a Fire Token. And this is the next step, this is the next evolution. In my opinion, these tokens are gonna end up being a huge part of the game. And I think the winner of this season will be the person who is able to use the currency correctly. I am from the newer seasons where we’re used to twists. We understand there’s unpredictable facets of the game, so I think my chances to win this game got much higher.</v>
      </c>
      <c r="N2" s="5"/>
      <c r="O2" s="4" t="str">
        <f>IFERROR(__xludf.DUMMYFUNCTION("FILTER('Data Entry'!$A:$A,LEFT('Data Entry'!$A:$A,LEN(O1))=O1)"),"Jeremy (1/3): It’s going to be a war.")</f>
        <v>Jeremy (1/3): It’s going to be a war.</v>
      </c>
      <c r="P2" s="5"/>
      <c r="Q2" s="4" t="str">
        <f>IFERROR(__xludf.DUMMYFUNCTION("FILTER('Data Entry'!$A:$A,LEFT('Data Entry'!$A:$A,LEN(Q1))=Q1)"),"Kim (1/1): All of a sudden, I’m getting a very bad vibe from everyone. I know that I am not someone that people want in their conversations right now. There’s moments of paranoia where lots of people are talking and I walk up then it stopped. They want to"&amp;" do something and they don’t want me to know about it. Gosh, just awkward. Nobody will talk. I’ve never been in this position before. You know, my-my season I was making the calls every single Tribal Council. I don’t think I really understood until today "&amp;"what it feels like to be on the outs. This is not the way I envisioned my comeback. I think what’s going on is I think Tyson and Amber and I are in trouble for the same reason, and I think in this case, the poker alliance has become what that is. One of t"&amp;"he three of us are being voted out. That’s just it. And I think there’s really nothing I can do to change that. I feel like, you know, this is a large group of people voting together. To start this game the way I did, honestly, it’s been the biggest mess.")</f>
        <v>Kim (1/1): All of a sudden, I’m getting a very bad vibe from everyone. I know that I am not someone that people want in their conversations right now. There’s moments of paranoia where lots of people are talking and I walk up then it stopped. They want to do something and they don’t want me to know about it. Gosh, just awkward. Nobody will talk. I’ve never been in this position before. You know, my-my season I was making the calls every single Tribal Council. I don’t think I really understood until today what it feels like to be on the outs. This is not the way I envisioned my comeback. I think what’s going on is I think Tyson and Amber and I are in trouble for the same reason, and I think in this case, the poker alliance has become what that is. One of the three of us are being voted out. That’s just it. And I think there’s really nothing I can do to change that. I feel like, you know, this is a large group of people voting together. To start this game the way I did, honestly, it’s been the biggest mess.</v>
      </c>
      <c r="R2" s="5"/>
      <c r="S2" s="4" t="str">
        <f>IFERROR(__xludf.DUMMYFUNCTION("FILTER('Data Entry'!$A:$A,LEFT('Data Entry'!$A:$A,LEN(S1))=S1)"),"Sophie (1/1): Right now, I think you got, like, the cool person alliance of Kim and Amber and Tyson, who all are telling jokes all the time and looking pretty. And then you have on the other side, the kind of gritty group, which is, you know, Tony, Sandra"&amp;" and Sarah, uh, who all played together in the past. And then you have a couple of us who are kind of in the middle, and I’d put myself and Yul in that position. People talk about, like, having meat shields around-- I feel like I have my own nerd shield i"&amp;"n Yul, and, like, I will never be the smartest person on the tribe as long as I have Yul there, like, you know, talking about physics or whatever. But I think the number one thing on my mind is not who I want to work with, it’s who I want out.")</f>
        <v>Sophie (1/1): Right now, I think you got, like, the cool person alliance of Kim and Amber and Tyson, who all are telling jokes all the time and looking pretty. And then you have on the other side, the kind of gritty group, which is, you know, Tony, Sandra and Sarah, uh, who all played together in the past. And then you have a couple of us who are kind of in the middle, and I’d put myself and Yul in that position. People talk about, like, having meat shields around-- I feel like I have my own nerd shield in Yul, and, like, I will never be the smartest person on the tribe as long as I have Yul there, like, you know, talking about physics or whatever. But I think the number one thing on my mind is not who I want to work with, it’s who I want out.</v>
      </c>
      <c r="T2" s="5"/>
      <c r="U2" s="4" t="str">
        <f>IFERROR(__xludf.DUMMYFUNCTION("FILTER('Data Entry'!$A:$A,LEFT('Data Entry'!$A:$A,LEN(U1))=U1)"),"Tyson (1/2): Honestly, Survivor has been my profession for the last 12 years. The thing that has made winning the million dollars so great is that I am able to spend time with my kids at home every day. And… I don’t want to cry on Day 1 here, but it's lik"&amp;"e… I know everybody does the nine to five, but I-I can’t. Like, I get to get up every morning with my daughters and get ‘em ready for the day and hang out pretty much all day everyday. So even coming out here for me was a big deal, because I’ve never left"&amp;" them for longer than a couple days at a time. So, yeah, I’m grateful to Survivor for that.")</f>
        <v>Tyson (1/2): Honestly, Survivor has been my profession for the last 12 years. The thing that has made winning the million dollars so great is that I am able to spend time with my kids at home every day. And… I don’t want to cry on Day 1 here, but it's like… I know everybody does the nine to five, but I-I can’t. Like, I get to get up every morning with my daughters and get ‘em ready for the day and hang out pretty much all day everyday. So even coming out here for me was a big deal, because I’ve never left them for longer than a couple days at a time. So, yeah, I’m grateful to Survivor for that.</v>
      </c>
      <c r="V2" s="5"/>
      <c r="W2" s="4" t="str">
        <f>IFERROR(__xludf.DUMMYFUNCTION("FILTER('Data Entry'!$A:$A,LEFT('Data Entry'!$A:$A,LEN(W1))=W1)"),"Adam (1/4): Let the fireworks begin.")</f>
        <v>Adam (1/4): Let the fireworks begin.</v>
      </c>
      <c r="X2" s="5"/>
      <c r="Y2" s="4" t="str">
        <f>IFERROR(__xludf.DUMMYFUNCTION("FILTER('Data Entry'!$A:$A,LEFT('Data Entry'!$A:$A,LEN(Y1))=Y1)"),"Wendell (1/1): After winning Survivor season 36, Ghost Island, I think people know me as somebody that knows how to build, but this season, I was trying to come out here and not build as much. I wanted to build relationships, I didn’t necessarily wanna bu"&amp;"ild the whole shelter again, because when you’re busy building, you’re stuck at camp. It’s like being stuck in a corner at a party. But I also know, like, this talent pool is different, it’s all winners, so I’m going to play my position and be cool, chill"&amp;" out a little bit, just get a read on them.")</f>
        <v>Wendell (1/1): After winning Survivor season 36, Ghost Island, I think people know me as somebody that knows how to build, but this season, I was trying to come out here and not build as much. I wanted to build relationships, I didn’t necessarily wanna build the whole shelter again, because when you’re busy building, you’re stuck at camp. It’s like being stuck in a corner at a party. But I also know, like, this talent pool is different, it’s all winners, so I’m going to play my position and be cool, chill out a little bit, just get a read on them.</v>
      </c>
      <c r="Z2" s="5"/>
      <c r="AA2" s="4" t="str">
        <f>IFERROR(__xludf.DUMMYFUNCTION("FILTER('Data Entry'!$A:$A,LEFT('Data Entry'!$A:$A,LEN(AA1))=AA1)"),"Yul (1/4): We get to our island, and I’m thinking, “I can’t believe this is happening.” I was just super happy to be on Survivor again, and especially on kind of a all winners edition. But seeing all these people and realizing how long ago I played… (chuc"&amp;"kles) it’s kind of overwhelming.")</f>
        <v>Yul (1/4): We get to our island, and I’m thinking, “I can’t believe this is happening.” I was just super happy to be on Survivor again, and especially on kind of a all winners edition. But seeing all these people and realizing how long ago I played… (chuckles) it’s kind of overwhelming.</v>
      </c>
      <c r="AB2" s="5"/>
      <c r="AC2" s="4" t="str">
        <f>IFERROR(__xludf.DUMMYFUNCTION("FILTER('Data Entry'!$A:$A,LEFT('Data Entry'!$A:$A,LEN(AC1))=AC1)"),"Sandra (1/6): I’m shocked to see Rob and Amber. I spent 36 days with Boston Rob on Island of the Idols, and Boston Rob never told me that he was playing again. And so, I definitely feel betrayed.")</f>
        <v>Sandra (1/6): I’m shocked to see Rob and Amber. I spent 36 days with Boston Rob on Island of the Idols, and Boston Rob never told me that he was playing again. And so, I definitely feel betrayed.</v>
      </c>
      <c r="AD2" s="5"/>
      <c r="AE2" s="4" t="str">
        <f>IFERROR(__xludf.DUMMYFUNCTION("FILTER('Data Entry'!$A:$A,LEFT('Data Entry'!$A:$A,LEN(AE1))=AE1)"),"Parvati (1/5): I haven’t had an opportunity to be my diabolical self at all in the past couple of years. I’ve been busy building a family. But I’m like a phoenix rising from the ashes, ready to burn down your house.")</f>
        <v>Parvati (1/5): I haven’t had an opportunity to be my diabolical self at all in the past couple of years. I’ve been busy building a family. But I’m like a phoenix rising from the ashes, ready to burn down your house.</v>
      </c>
      <c r="AF2" s="5"/>
      <c r="AG2" s="4" t="str">
        <f>IFERROR(__xludf.DUMMYFUNCTION("FILTER('Data Entry'!$A:$A,LEFT('Data Entry'!$A:$A,LEN(AG1))=AG1)"),"Rob (1/4): Obviously, I have a huge target on myself. I just was on season 39 where they built an idol of me. By losing in the beginning, I’m already putting myself at a huge disadvantage. Fortunately, now we have to start to build a shelter and vote some"&amp;"body off. The game is on already.")</f>
        <v>Rob (1/4): Obviously, I have a huge target on myself. I just was on season 39 where they built an idol of me. By losing in the beginning, I’m already putting myself at a huge disadvantage. Fortunately, now we have to start to build a shelter and vote somebody off. The game is on already.</v>
      </c>
      <c r="AH2" s="5"/>
      <c r="AI2" s="4" t="str">
        <f>IFERROR(__xludf.DUMMYFUNCTION("FILTER('Data Entry'!$A:$A,LEFT('Data Entry'!$A:$A,LEN(AI1))=AI1)"),"Ethan (1/3): I was diagnosed with Hodgkin’s lymphoma. I remember dreaming and praying that I’d be alive long enough to play Survivor again. And so, it is a miracle that I’m sitting here today.")</f>
        <v>Ethan (1/3): I was diagnosed with Hodgkin’s lymphoma. I remember dreaming and praying that I’d be alive long enough to play Survivor again. And so, it is a miracle that I’m sitting here today.</v>
      </c>
      <c r="AJ2" s="5"/>
      <c r="AK2" s="4" t="str">
        <f>IFERROR(__xludf.DUMMYFUNCTION("FILTER('Data Entry'!$A:$A,LEFT('Data Entry'!$A:$A,LEN(AK1))=AK1)"),"Danni (1/2): Survivor: Guatemala, that I won, season 11, long time ago, it was a whole different style of play, and coming into this I was a little nervous. And I know we won’t get very many opportunities to get rid of major targets like Rob. He’s well li"&amp;"ked, he’s connected, and he knows how to play this game. So if you have the opportunity to remove that from your game, why would you not take it?")</f>
        <v>Danni (1/2): Survivor: Guatemala, that I won, season 11, long time ago, it was a whole different style of play, and coming into this I was a little nervous. And I know we won’t get very many opportunities to get rid of major targets like Rob. He’s well liked, he’s connected, and he knows how to play this game. So if you have the opportunity to remove that from your game, why would you not take it?</v>
      </c>
      <c r="AL2" s="5"/>
      <c r="AM2" s="4" t="str">
        <f>IFERROR(__xludf.DUMMYFUNCTION("FILTER('Data Entry'!$A:$A,LEFT('Data Entry'!$A:$A,LEN(AM1))=AM1)"),"Amber (1/4): I was a kid the first time I played the game. Little did I know that I was gonna fall in love, beat my husband, get engaged at the finale, win the show. But now to be asked back for season 40, all winners? I wanna win the game. To come out he"&amp;"re and win two times and beat my husband again? That would be awesome.")</f>
        <v>Amber (1/4): I was a kid the first time I played the game. Little did I know that I was gonna fall in love, beat my husband, get engaged at the finale, win the show. But now to be asked back for season 40, all winners? I wanna win the game. To come out here and win two times and beat my husband again? That would be awesome.</v>
      </c>
      <c r="AN2" s="5"/>
    </row>
    <row r="3">
      <c r="A3" s="4" t="str">
        <f>IFERROR(__xludf.DUMMYFUNCTION("""COMPUTED_VALUE"""),"Tony (2/6): I desperately want the Immunity Idol, especially for a season like this and oh, my God, it took everything out of me not to just (darting sound) and just take off running and look for an idol. I seen what happened to me in Game Changers. My fi"&amp;"rst 30 seconds, I ran around the whole island three times.")</f>
        <v>Tony (2/6): I desperately want the Immunity Idol, especially for a season like this and oh, my God, it took everything out of me not to just (darting sound) and just take off running and look for an idol. I seen what happened to me in Game Changers. My first 30 seconds, I ran around the whole island three times.</v>
      </c>
      <c r="B3" s="5"/>
      <c r="C3" s="4" t="str">
        <f>IFERROR(__xludf.DUMMYFUNCTION("""COMPUTED_VALUE"""),"Natalie (2/7): I don’t think it’s hit me yet that I just got voted off first. It’s really weird. Holding my own torch, I’ve never picked up a torch at Tribal Council. You know, I’ve never got voted off, but after so much expectations for myself, I’m here "&amp;"on Edge of Extinction. I thought I would be crying, but I’m just mad.")</f>
        <v>Natalie (2/7): I don’t think it’s hit me yet that I just got voted off first. It’s really weird. Holding my own torch, I’ve never picked up a torch at Tribal Council. You know, I’ve never got voted off, but after so much expectations for myself, I’m here on Edge of Extinction. I thought I would be crying, but I’m just mad.</v>
      </c>
      <c r="D3" s="5"/>
      <c r="E3" s="4" t="str">
        <f>IFERROR(__xludf.DUMMYFUNCTION("""COMPUTED_VALUE"""),"Michele (2/2): Tribal probably couldn’t have gone worse. It sucked that Natalie went home, but it sucked more that I was left out of the vote. I went into this, feeling, like, so much pressure, because I feel like I had something to prove. People were a b"&amp;"it surprised by my win when I was up against people who played bigger, flashier games than me. And now to not have the numbers is the worst possible case scenario.")</f>
        <v>Michele (2/2): Tribal probably couldn’t have gone worse. It sucked that Natalie went home, but it sucked more that I was left out of the vote. I went into this, feeling, like, so much pressure, because I feel like I had something to prove. People were a bit surprised by my win when I was up against people who played bigger, flashier games than me. And now to not have the numbers is the worst possible case scenario.</v>
      </c>
      <c r="F3" s="5"/>
      <c r="G3" s="4" t="str">
        <f>IFERROR(__xludf.DUMMYFUNCTION("""COMPUTED_VALUE"""),"Sarah (2/2): Even though I’m the most recent female winner out here, it’s pretty nerve-racking, because I have nine of the most intimidating women right next to me. I mean, Winners at War? It just sounds nasty.")</f>
        <v>Sarah (2/2): Even though I’m the most recent female winner out here, it’s pretty nerve-racking, because I have nine of the most intimidating women right next to me. I mean, Winners at War? It just sounds nasty.</v>
      </c>
      <c r="H3" s="5"/>
      <c r="I3" s="4" t="str">
        <f>IFERROR(__xludf.DUMMYFUNCTION("""COMPUTED_VALUE"""),"Ben (2/4): I don’t know how I found myself with all these winners. It’s very humbling and just to be around all these greats. Boston Rob is phenomenal at what he does. It’s just insane to see him work in real life, right? You watch him on TV, you’re like,"&amp;" “Oh, my God, like, how is this guy doing it?” Then you're on the receiving end of Boston Rob’s, like, magic and you’re like, (babbling) “Yeah, yeah. Here’s my information, like, there you go bud. You, you got it.” I was starstruck and just told him every"&amp;"thing. So I shouldn’t have done that.")</f>
        <v>Ben (2/4): I don’t know how I found myself with all these winners. It’s very humbling and just to be around all these greats. Boston Rob is phenomenal at what he does. It’s just insane to see him work in real life, right? You watch him on TV, you’re like, “Oh, my God, like, how is this guy doing it?” Then you're on the receiving end of Boston Rob’s, like, magic and you’re like, (babbling) “Yeah, yeah. Here’s my information, like, there you go bud. You, you got it.” I was starstruck and just told him everything. So I shouldn’t have done that.</v>
      </c>
      <c r="J3" s="5"/>
      <c r="K3" s="4" t="str">
        <f>IFERROR(__xludf.DUMMYFUNCTION("""COMPUTED_VALUE"""),"Denise (1/2): Holy crab cakes! I just found an idol. I’ve never been so giddy. And without Ben, I would not have found this idol.")</f>
        <v>Denise (1/2): Holy crab cakes! I just found an idol. I’ve never been so giddy. And without Ben, I would not have found this idol.</v>
      </c>
      <c r="L3" s="5"/>
      <c r="M3" s="4" t="str">
        <f>IFERROR(__xludf.DUMMYFUNCTION("""COMPUTED_VALUE"""),"Nick (1/1): (shouts - imitating Tony)")</f>
        <v>Nick (1/1): (shouts - imitating Tony)</v>
      </c>
      <c r="N3" s="5"/>
      <c r="O3" s="4" t="str">
        <f>IFERROR(__xludf.DUMMYFUNCTION("""COMPUTED_VALUE"""),"Jeremy (2/3): Denise and Adam, they walk off. Really rookie moves for winners to do that is-is unheard of. People are just looking for something and it’s so early in the game, you don't want to rock the boat. When you rock the boat, sometimes you fall out"&amp;".")</f>
        <v>Jeremy (2/3): Denise and Adam, they walk off. Really rookie moves for winners to do that is-is unheard of. People are just looking for something and it’s so early in the game, you don't want to rock the boat. When you rock the boat, sometimes you fall out.</v>
      </c>
      <c r="P3" s="5"/>
      <c r="Q3" s="4" t="str">
        <f>IFERROR(__xludf.DUMMYFUNCTION("""COMPUTED_VALUE"""),"Kim (1/2): So far this season, it’s been a really different experience for me. I am not used to playing on the bottom. It’s a weird feeling, but I also know this is not the end of the game and that there is an upward trajectory for me if I can figure out "&amp;"where to get my footing. I’m just treading carefully. I don’t want to put the target on my back, but I feel like the idol would be a really important thing for me to have. It is funny, the more you’re on the bottom, the more you have to try to claw your w"&amp;"ay to the top, and the more you do that, the more you’re putting a target on your back; therefore, you’re more on the bottom. I have to be careful and I just wait for a moment of peace, then listen to the voice that tells you when to go right, when to go "&amp;"left-- that’s what I do when I’m idol hunting. And I just try to get a vibe for, like, which tree to go to. It’s how I found mine the first season. It’s a prayer of sorts, you know? Like, if this is meant to be, then send me an idol.")</f>
        <v>Kim (1/2): So far this season, it’s been a really different experience for me. I am not used to playing on the bottom. It’s a weird feeling, but I also know this is not the end of the game and that there is an upward trajectory for me if I can figure out where to get my footing. I’m just treading carefully. I don’t want to put the target on my back, but I feel like the idol would be a really important thing for me to have. It is funny, the more you’re on the bottom, the more you have to try to claw your way to the top, and the more you do that, the more you’re putting a target on your back; therefore, you’re more on the bottom. I have to be careful and I just wait for a moment of peace, then listen to the voice that tells you when to go right, when to go left-- that’s what I do when I’m idol hunting. And I just try to get a vibe for, like, which tree to go to. It’s how I found mine the first season. It’s a prayer of sorts, you know? Like, if this is meant to be, then send me an idol.</v>
      </c>
      <c r="R3" s="5"/>
      <c r="S3" s="4" t="str">
        <f>IFERROR(__xludf.DUMMYFUNCTION("""COMPUTED_VALUE"""),"Sophie (2/2): This season, every single person is a threat. So everybody is running around trying to make as many plans as possible, and the target is constantly shifting. Everybody is so out for blood, I think some of these people think it’s a reward to "&amp;"get to go to Tribal, that they get to vote somebody out.")</f>
        <v>Sophie (2/2): This season, every single person is a threat. So everybody is running around trying to make as many plans as possible, and the target is constantly shifting. Everybody is so out for blood, I think some of these people think it’s a reward to get to go to Tribal, that they get to vote somebody out.</v>
      </c>
      <c r="T3" s="5"/>
      <c r="U3" s="4" t="str">
        <f>IFERROR(__xludf.DUMMYFUNCTION("""COMPUTED_VALUE"""),"Tyson (2/2): The poker alliance is coming back to bite me, and the second I realized that things weren’t going the direction I wanted them to, my strategy switched from dictating the direction of the game to pure survival mode. I don’t have anywhere to go"&amp;" but into their warm pokey poisonous embrace. And I feel bad for Kim and Amber, but it’s worth it to me to forfeit this battle to hopefully win the war.")</f>
        <v>Tyson (2/2): The poker alliance is coming back to bite me, and the second I realized that things weren’t going the direction I wanted them to, my strategy switched from dictating the direction of the game to pure survival mode. I don’t have anywhere to go but into their warm pokey poisonous embrace. And I feel bad for Kim and Amber, but it’s worth it to me to forfeit this battle to hopefully win the war.</v>
      </c>
      <c r="V3" s="5"/>
      <c r="W3" s="4" t="str">
        <f>IFERROR(__xludf.DUMMYFUNCTION("""COMPUTED_VALUE"""),"Adam (2/4): To lose the Immunity Challenge on Day 1, that’s my worst fear because we’re playing Winners at War Survivor, which means there’s no easy target, but somebody has to go.")</f>
        <v>Adam (2/4): To lose the Immunity Challenge on Day 1, that’s my worst fear because we’re playing Winners at War Survivor, which means there’s no easy target, but somebody has to go.</v>
      </c>
      <c r="X3" s="5"/>
      <c r="Y3" s="4" t="str">
        <f>IFERROR(__xludf.DUMMYFUNCTION("""COMPUTED_VALUE"""),"Wendell (1/1): This ladder, it’s got to be like, 20 feet tall and 150 pounds.")</f>
        <v>Wendell (1/1): This ladder, it’s got to be like, 20 feet tall and 150 pounds.</v>
      </c>
      <c r="Z3" s="5"/>
      <c r="AA3" s="4" t="str">
        <f>IFERROR(__xludf.DUMMYFUNCTION("""COMPUTED_VALUE"""),"Yul (2/4): When I played Cook Islands, I tried to play a very rational, strategic game. I used a lot of game theory, I used a lot of math. But this season, I think my biggest challenge will be coming in disconnected. I haven’t been part of the Survivor co"&amp;"mmunity. A lot of these people have played with each other, they know each other. Among the people played multiple times, you have Boston Rob, you have Tyson, who played together. They’re like best friends, right? And they not only played Survivor togethe"&amp;"r, they played poker together. Then they also played with Kim Spradlin and Jeremy Collins and I remember watching one video where Tyson actually said something to the effect of, “Hey, if we’re ever on an island, this is gonna be the power alliance.” Come "&amp;"on!")</f>
        <v>Yul (2/4): When I played Cook Islands, I tried to play a very rational, strategic game. I used a lot of game theory, I used a lot of math. But this season, I think my biggest challenge will be coming in disconnected. I haven’t been part of the Survivor community. A lot of these people have played with each other, they know each other. Among the people played multiple times, you have Boston Rob, you have Tyson, who played together. They’re like best friends, right? And they not only played Survivor together, they played poker together. Then they also played with Kim Spradlin and Jeremy Collins and I remember watching one video where Tyson actually said something to the effect of, “Hey, if we’re ever on an island, this is gonna be the power alliance.” Come on!</v>
      </c>
      <c r="AB3" s="5"/>
      <c r="AC3" s="4" t="str">
        <f>IFERROR(__xludf.DUMMYFUNCTION("""COMPUTED_VALUE"""),"Sandra (2/6): You ask anybody that’s a Survivor fan: “Who’s the queen?” And they will tell you it’s me. I’m the only person here that knows what it’s like to win twice.")</f>
        <v>Sandra (2/6): You ask anybody that’s a Survivor fan: “Who’s the queen?” And they will tell you it’s me. I’m the only person here that knows what it’s like to win twice.</v>
      </c>
      <c r="AD3" s="5"/>
      <c r="AE3" s="4" t="str">
        <f>IFERROR(__xludf.DUMMYFUNCTION("""COMPUTED_VALUE"""),"Parvati (2/5): It’s been ten years since I played the game and it's a little strange to be playing this game connecting over babies. I’m not the flirty girl that I was once, because the last few times I’ve played, I’ve been a single girl and I came out pr"&amp;"etty hot and heavy as the flirt. But I’m a mom now, I’m married, I left my ten month-old baby at home with my husband. Oh my gosh, it’s just, it-it hits me when I think about her. Being a mom is an absolute new life change that can help me to relate to pe"&amp;"ople in a totally different way, so I’m totally using the mom card. Are you kidding me?")</f>
        <v>Parvati (2/5): It’s been ten years since I played the game and it's a little strange to be playing this game connecting over babies. I’m not the flirty girl that I was once, because the last few times I’ve played, I’ve been a single girl and I came out pretty hot and heavy as the flirt. But I’m a mom now, I’m married, I left my ten month-old baby at home with my husband. Oh my gosh, it’s just, it-it hits me when I think about her. Being a mom is an absolute new life change that can help me to relate to people in a totally different way, so I’m totally using the mom card. Are you kidding me?</v>
      </c>
      <c r="AF3" s="5"/>
      <c r="AG3" s="4" t="str">
        <f>IFERROR(__xludf.DUMMYFUNCTION("""COMPUTED_VALUE"""),"Rob (2/4): I respect the fact that Danni told me the truth. Had she lied to me in the moment, I would know without a shadow of a doubt that I couldn’t trust her. So at this point, it looks like there might be an old-school alliance coming together. Ethan,"&amp;" Parvati, Danni, myself, the old-school guys, we got a rapport with each other. And if we can get through this vote tomorrow, it would be mutually beneficial for us to work together, showing the new kids the ropes.")</f>
        <v>Rob (2/4): I respect the fact that Danni told me the truth. Had she lied to me in the moment, I would know without a shadow of a doubt that I couldn’t trust her. So at this point, it looks like there might be an old-school alliance coming together. Ethan, Parvati, Danni, myself, the old-school guys, we got a rapport with each other. And if we can get through this vote tomorrow, it would be mutually beneficial for us to work together, showing the new kids the ropes.</v>
      </c>
      <c r="AH3" s="5"/>
      <c r="AI3" s="4" t="str">
        <f>IFERROR(__xludf.DUMMYFUNCTION("""COMPUTED_VALUE"""),"Ethan (2/3): Going through cancer, it-- you know, it's hard, but life after cancer, you know, that's when… it really got tough. The fear of relapse, the fear of death, it’s with you all the time. It’s not a way to live your life, and being here and saying"&amp;" yes to an all winners edition of Survivor, this is living. And I wanna, like, resurrect that 27 year old, like, young, innocent guy to come back and play this game, the game that I love. The game that changed my life. I'm really happy to be here, and I’m"&amp;" excited to see how I play in this new era of Survivor. And so I’m back and I'm ready to play, and everyone better watch out.")</f>
        <v>Ethan (2/3): Going through cancer, it-- you know, it's hard, but life after cancer, you know, that's when… it really got tough. The fear of relapse, the fear of death, it’s with you all the time. It’s not a way to live your life, and being here and saying yes to an all winners edition of Survivor, this is living. And I wanna, like, resurrect that 27 year old, like, young, innocent guy to come back and play this game, the game that I love. The game that changed my life. I'm really happy to be here, and I’m excited to see how I play in this new era of Survivor. And so I’m back and I'm ready to play, and everyone better watch out.</v>
      </c>
      <c r="AJ3" s="5"/>
      <c r="AK3" s="4" t="str">
        <f>IFERROR(__xludf.DUMMYFUNCTION("""COMPUTED_VALUE"""),"Danni (2/2): Playing with winners definitely makes everybody a little more paranoid. I also think it’s just something about that first person being voted out of the game that you just don’t wanna be that person.")</f>
        <v>Danni (2/2): Playing with winners definitely makes everybody a little more paranoid. I also think it’s just something about that first person being voted out of the game that you just don’t wanna be that person.</v>
      </c>
      <c r="AL3" s="5"/>
      <c r="AM3" s="4" t="str">
        <f>IFERROR(__xludf.DUMMYFUNCTION("""COMPUTED_VALUE"""),"Amber (2/4): People seemed pretty comfortable when we got here. They just wanted to work on the shelter and do this and do that. And I’m thinking in my head, “Am I supposed to be out looking for an idol?,” because I feel like I do have a big target on my "&amp;"back. The fact that Rob and I are both out here. I had a hard time at the first challenge, I was rooting for my team… (eyes start to water) I’m gonna get emotional. But it was hard to root against my husband. I’m his biggest fan. I feel like people think "&amp;"we have this huge advantage because we’re out here together, but I feel like it’s probably more a disadvantage than it is an advantage. But I learned a lot from my husband. This game never stops. As soon as you sit back and relax, that’s when something go"&amp;"es wrong. So, I’ve gotta take advantage of this time. I gotta do it.")</f>
        <v>Amber (2/4): People seemed pretty comfortable when we got here. They just wanted to work on the shelter and do this and do that. And I’m thinking in my head, “Am I supposed to be out looking for an idol?,” because I feel like I do have a big target on my back. The fact that Rob and I are both out here. I had a hard time at the first challenge, I was rooting for my team… (eyes start to water) I’m gonna get emotional. But it was hard to root against my husband. I’m his biggest fan. I feel like people think we have this huge advantage because we’re out here together, but I feel like it’s probably more a disadvantage than it is an advantage. But I learned a lot from my husband. This game never stops. As soon as you sit back and relax, that’s when something goes wrong. So, I’ve gotta take advantage of this time. I gotta do it.</v>
      </c>
      <c r="AN3" s="5"/>
    </row>
    <row r="4">
      <c r="A4" s="4" t="str">
        <f>IFERROR(__xludf.DUMMYFUNCTION("""COMPUTED_VALUE"""),"Tony (3/6): But right now, I don’t wanna put a target on my back by showing them that I'm back to the old Tony Vlachos’ antics. So I want everybody to get nice and comfortable with me, ‘cause their guards are here right now and they're slowly coming down "&amp;"as they see Tony around the camp all day, all night. It’s coming down like this, and when it gets down to here… (throws punch) bang! that's where the sucker punch comes in.")</f>
        <v>Tony (3/6): But right now, I don’t wanna put a target on my back by showing them that I'm back to the old Tony Vlachos’ antics. So I want everybody to get nice and comfortable with me, ‘cause their guards are here right now and they're slowly coming down as they see Tony around the camp all day, all night. It’s coming down like this, and when it gets down to here… (throws punch) bang! that's where the sucker punch comes in.</v>
      </c>
      <c r="B4" s="5"/>
      <c r="C4" s="4" t="str">
        <f>IFERROR(__xludf.DUMMYFUNCTION("""COMPUTED_VALUE"""),"Natalie (3/7): The tokens are cool. I don’t know how I’m gonna get tokens. The sign says “Back in the game,” and so, I might be in limbo for now, but there is still a chance for me.")</f>
        <v>Natalie (3/7): The tokens are cool. I don’t know how I’m gonna get tokens. The sign says “Back in the game,” and so, I might be in limbo for now, but there is still a chance for me.</v>
      </c>
      <c r="D4" s="5"/>
      <c r="E4" s="4" t="str">
        <f>IFERROR(__xludf.DUMMYFUNCTION("""COMPUTED_VALUE"""),"Michele (1/3): Nobody wanted to walk off. We know this game inside and out, and we know what happens when you are the first to walk off and start strategizing.")</f>
        <v>Michele (1/3): Nobody wanted to walk off. We know this game inside and out, and we know what happens when you are the first to walk off and start strategizing.</v>
      </c>
      <c r="F4" s="5"/>
      <c r="G4" s="4" t="str">
        <f>IFERROR(__xludf.DUMMYFUNCTION("""COMPUTED_VALUE"""),"Sarah (1/2): I’ve known Tony for six years. I love the guy. And I knew people would, too, if they just got to know him. But we don’t want to seem like we’re too much of a pair, so we’re trying to keep our distance from each other.")</f>
        <v>Sarah (1/2): I’ve known Tony for six years. I love the guy. And I knew people would, too, if they just got to know him. But we don’t want to seem like we’re too much of a pair, so we’re trying to keep our distance from each other.</v>
      </c>
      <c r="H4" s="5"/>
      <c r="I4" s="4" t="str">
        <f>IFERROR(__xludf.DUMMYFUNCTION("""COMPUTED_VALUE"""),"Ben (3/4): Names are being thrown out, nobody really wants to pin them down, but like, Denise is being thrown out, Adam is being thrown out. One, it’s not me. Two, it’s not me. Three, it’s not me. Four, it’s not me. But my gut is telling me to keep Adam s"&amp;"afe because he knows the game and he might know how to maneuver through this. And so, I gotta-I gotta go with my gut.")</f>
        <v>Ben (3/4): Names are being thrown out, nobody really wants to pin them down, but like, Denise is being thrown out, Adam is being thrown out. One, it’s not me. Two, it’s not me. Three, it’s not me. Four, it’s not me. But my gut is telling me to keep Adam safe because he knows the game and he might know how to maneuver through this. And so, I gotta-I gotta go with my gut.</v>
      </c>
      <c r="J4" s="5"/>
      <c r="K4" s="4" t="str">
        <f>IFERROR(__xludf.DUMMYFUNCTION("""COMPUTED_VALUE"""),"Denise (2/2): We open it up and it’s two. So now I have to figure out who I want to give the other half to. It has no power without giving the other half away. I thought Ben might try and convince me to give it to him, but he didn’t, and that makes me fee"&amp;"l like he’s somebody I can trust. From minute one, I’ve been with Adam. He is incredibly smart, like, he knows this game. So, maybe we can find some allies to pull in with us.")</f>
        <v>Denise (2/2): We open it up and it’s two. So now I have to figure out who I want to give the other half to. It has no power without giving the other half away. I thought Ben might try and convince me to give it to him, but he didn’t, and that makes me feel like he’s somebody I can trust. From minute one, I’ve been with Adam. He is incredibly smart, like, he knows this game. So, maybe we can find some allies to pull in with us.</v>
      </c>
      <c r="L4" s="5"/>
      <c r="M4" s="4" t="str">
        <f>IFERROR(__xludf.DUMMYFUNCTION("""COMPUTED_VALUE"""),"Nick (1/1): Tyson’s a troublemaker. He’s got it out for me. You know, it-it kind of sucks, ‘cause Tyson was, like, one of my favorite players. But now it’s like a war. He’s coming after me, and I’m coming after him. I feel like I’m in with everybody. But "&amp;"I-I’m definitely nervous. Everybody here’s won the game. And everybody here knows how to lie good. People can say whatever they want, but until they actually prove it with a vote, you don’t know where people stand.")</f>
        <v>Nick (1/1): Tyson’s a troublemaker. He’s got it out for me. You know, it-it kind of sucks, ‘cause Tyson was, like, one of my favorite players. But now it’s like a war. He’s coming after me, and I’m coming after him. I feel like I’m in with everybody. But I-I’m definitely nervous. Everybody here’s won the game. And everybody here knows how to lie good. People can say whatever they want, but until they actually prove it with a vote, you don’t know where people stand.</v>
      </c>
      <c r="N4" s="5"/>
      <c r="O4" s="4" t="str">
        <f>IFERROR(__xludf.DUMMYFUNCTION("""COMPUTED_VALUE"""),"Jeremy (3/3): It really sucks losing Nat. It’s a punch in the gut. But this season, when someone gets voted out to go to Extinction Island, they can bequeath a Fire Token to anyone in the game. We all started off with one Fire Token. And this morning, you"&amp;" know, I see a Fire Token. So, now, boop! I got two Fire Tokens. Two is better than one. I have the most than-- out of anybody here. So I’m the richest on this island. Nobody knows how valuable they are, so it’s good to have two of them. And let’s just wa"&amp;"it on it and see where this game starts going to see how important they are.")</f>
        <v>Jeremy (3/3): It really sucks losing Nat. It’s a punch in the gut. But this season, when someone gets voted out to go to Extinction Island, they can bequeath a Fire Token to anyone in the game. We all started off with one Fire Token. And this morning, you know, I see a Fire Token. So, now, boop! I got two Fire Tokens. Two is better than one. I have the most than-- out of anybody here. So I’m the richest on this island. Nobody knows how valuable they are, so it’s good to have two of them. And let’s just wait on it and see where this game starts going to see how important they are.</v>
      </c>
      <c r="P4" s="5"/>
      <c r="Q4" s="4" t="str">
        <f>IFERROR(__xludf.DUMMYFUNCTION("""COMPUTED_VALUE"""),"Kim (2/2): When I found it, it was such a surreal moment. I definitely don’t want to be caught with it. Two people walked up-- Tony and Nick. Two people I completely don’t trust. I think they thought I was looking for an idol, but I don’t think that they "&amp;"thought I had found it. It’s not your typical Immunity Idol. I have to give part of it to someone else. I’ve always felt Sophie and I would work well together. And I go with the people that I have a good feeling about. And I think Sophie’s in a really goo"&amp;"d spot in the tribe right now.")</f>
        <v>Kim (2/2): When I found it, it was such a surreal moment. I definitely don’t want to be caught with it. Two people walked up-- Tony and Nick. Two people I completely don’t trust. I think they thought I was looking for an idol, but I don’t think that they thought I had found it. It’s not your typical Immunity Idol. I have to give part of it to someone else. I’ve always felt Sophie and I would work well together. And I go with the people that I have a good feeling about. And I think Sophie’s in a really good spot in the tribe right now.</v>
      </c>
      <c r="R4" s="5"/>
      <c r="S4" s="4" t="str">
        <f>IFERROR(__xludf.DUMMYFUNCTION("""COMPUTED_VALUE"""),"Sophie (1/3): I was in shock. Kim should be telling Tyson about her idol. I am the last person Kim should be telling about her idol. I see Kim as somebody who’s super aware. She’s, like, the most socially adept person out here. I think the problem for Kim"&amp;" is, like, everybody knows that’s what let her win the last season. So I think even if she is, like, the nicest Texan in the world, everybody’s gonna see that as a threat. So she shouldn’t be telling the devil who has never worked with her yet in this gam"&amp;"e about an idol. If I were Kim, I’d be worried that by telling me about the idol, she could be next on the chopping block.")</f>
        <v>Sophie (1/3): I was in shock. Kim should be telling Tyson about her idol. I am the last person Kim should be telling about her idol. I see Kim as somebody who’s super aware. She’s, like, the most socially adept person out here. I think the problem for Kim is, like, everybody knows that’s what let her win the last season. So I think even if she is, like, the nicest Texan in the world, everybody’s gonna see that as a threat. So she shouldn’t be telling the devil who has never worked with her yet in this game about an idol. If I were Kim, I’d be worried that by telling me about the idol, she could be next on the chopping block.</v>
      </c>
      <c r="T4" s="5"/>
      <c r="U4" s="4" t="str">
        <f>IFERROR(__xludf.DUMMYFUNCTION("""COMPUTED_VALUE"""),"Tyson (1/2): He’s surely joking. I know we signed waivers before we came out here, but I don’t know if there was a ladder clause in the contract.")</f>
        <v>Tyson (1/2): He’s surely joking. I know we signed waivers before we came out here, but I don’t know if there was a ladder clause in the contract.</v>
      </c>
      <c r="V4" s="5"/>
      <c r="W4" s="4" t="str">
        <f>IFERROR(__xludf.DUMMYFUNCTION("""COMPUTED_VALUE"""),"Adam (3/4): I did not sleep one wink last night. We’re going to Tribal Council tonight. And one out of the ten of us is going to be the first person voted out of this game, and we’re going to have to live alone on the Edge of Extinction.")</f>
        <v>Adam (3/4): I did not sleep one wink last night. We’re going to Tribal Council tonight. And one out of the ten of us is going to be the first person voted out of this game, and we’re going to have to live alone on the Edge of Extinction.</v>
      </c>
      <c r="X4" s="5"/>
      <c r="Y4" s="4" t="str">
        <f>IFERROR(__xludf.DUMMYFUNCTION("""COMPUTED_VALUE"""),"Wendell (1/1): Tyson is one of the greats. This is his fourth time playing. But he doesn’t know what’s going on. All of our eyes are on Tyson. He’s kind of a dead man walking. Tyson is the biggest threat on this beach, because he’s well connected on the o"&amp;"ther side. If we were to merge or swap or anything, once he links up with Rob and maybe Parv, they could do a lot of damage together.")</f>
        <v>Wendell (1/1): Tyson is one of the greats. This is his fourth time playing. But he doesn’t know what’s going on. All of our eyes are on Tyson. He’s kind of a dead man walking. Tyson is the biggest threat on this beach, because he’s well connected on the other side. If we were to merge or swap or anything, once he links up with Rob and maybe Parv, they could do a lot of damage together.</v>
      </c>
      <c r="Z4" s="5"/>
      <c r="AA4" s="4" t="str">
        <f>IFERROR(__xludf.DUMMYFUNCTION("""COMPUTED_VALUE"""),"Yul (3/4): People are trying to recruit soldiers into their alliances. Sarah and Sandra, they’re trying to align all the unconnected people, but as it turns out, that alliance, which is basically people who are one-time players and fairly disconnected fro"&amp;"m other winners, is actually the alliance that I’ve been organizing, and that is me, Nick, Wendell and Sophie.")</f>
        <v>Yul (3/4): People are trying to recruit soldiers into their alliances. Sarah and Sandra, they’re trying to align all the unconnected people, but as it turns out, that alliance, which is basically people who are one-time players and fairly disconnected from other winners, is actually the alliance that I’ve been organizing, and that is me, Nick, Wendell and Sophie.</v>
      </c>
      <c r="AB4" s="5"/>
      <c r="AC4" s="4" t="str">
        <f>IFERROR(__xludf.DUMMYFUNCTION("""COMPUTED_VALUE"""),"Sandra (3/6): And I know what it’s like to go up against Tony, and I know what it’s like to go up against Sarah. I’ve played on Game Changers with them and me and Tony had it out. So I’m here to prove why I’m the queen, and I know everyone wants a piece o"&amp;"f me. They all want what I already have, which is my crown.")</f>
        <v>Sandra (3/6): And I know what it’s like to go up against Tony, and I know what it’s like to go up against Sarah. I’ve played on Game Changers with them and me and Tony had it out. So I’m here to prove why I’m the queen, and I know everyone wants a piece of me. They all want what I already have, which is my crown.</v>
      </c>
      <c r="AD4" s="5"/>
      <c r="AE4" s="4" t="str">
        <f>IFERROR(__xludf.DUMMYFUNCTION("""COMPUTED_VALUE"""),"Parvati (3/5): Rob and I have a history that is a checkered past, to say the least. Rob went after me in Heroes Villains and then I was partly responsible for him getting voted out pre-merge in that game. So I don’t know how Rob is going to want to play w"&amp;"ith me. I like Rob and I think he’s someone that I can trust, because I doubt that he has very many other options.")</f>
        <v>Parvati (3/5): Rob and I have a history that is a checkered past, to say the least. Rob went after me in Heroes Villains and then I was partly responsible for him getting voted out pre-merge in that game. So I don’t know how Rob is going to want to play with me. I like Rob and I think he’s someone that I can trust, because I doubt that he has very many other options.</v>
      </c>
      <c r="AF4" s="5"/>
      <c r="AG4" s="4" t="str">
        <f>IFERROR(__xludf.DUMMYFUNCTION("""COMPUTED_VALUE"""),"Rob (3/4): When Adam and Denise ran off, initially, of course it put a target on their back, but Natalie and Jeremy are like this (shows fingers crossed). They’re thick as thieves together. They’ve played together. And I realize that’s ironic coming from "&amp;"me, because my wife is in this game with me, but the difference is, she’s on a whole other island. You know, I’m in a unique position. I can basically choose which way I wanna go.")</f>
        <v>Rob (3/4): When Adam and Denise ran off, initially, of course it put a target on their back, but Natalie and Jeremy are like this (shows fingers crossed). They’re thick as thieves together. They’ve played together. And I realize that’s ironic coming from me, because my wife is in this game with me, but the difference is, she’s on a whole other island. You know, I’m in a unique position. I can basically choose which way I wanna go.</v>
      </c>
      <c r="AH4" s="5"/>
      <c r="AI4" s="4" t="str">
        <f>IFERROR(__xludf.DUMMYFUNCTION("""COMPUTED_VALUE"""),"Ethan (3/3): The pace of the game is warp speed. I am so unaccustomed to this. I have no clue what’s going on… (laughs) I was hoping to have a little bit more time to get into the groove, but there’s no time for that.")</f>
        <v>Ethan (3/3): The pace of the game is warp speed. I am so unaccustomed to this. I have no clue what’s going on… (laughs) I was hoping to have a little bit more time to get into the groove, but there’s no time for that.</v>
      </c>
      <c r="AJ4" s="5"/>
      <c r="AK4" s="4" t="str">
        <f>IFERROR(__xludf.DUMMYFUNCTION("""COMPUTED_VALUE"""),"Danni (1/2): It’s been 14 years since I’ve played, and the game has changed a lot. And I’m trying to adapt to that right now, but I feel like I’ve been left out. And now I’m not even sure about my old-school alliance. I feel like it’s me going home tonigh"&amp;"t. It’s not hard to pick up on that when people are walking off and talking and nobody’s including you on anything. Even Parvati, who I thought I was very close to.")</f>
        <v>Danni (1/2): It’s been 14 years since I’ve played, and the game has changed a lot. And I’m trying to adapt to that right now, but I feel like I’ve been left out. And now I’m not even sure about my old-school alliance. I feel like it’s me going home tonight. It’s not hard to pick up on that when people are walking off and talking and nobody’s including you on anything. Even Parvati, who I thought I was very close to.</v>
      </c>
      <c r="AL4" s="5"/>
      <c r="AM4" s="4" t="str">
        <f>IFERROR(__xludf.DUMMYFUNCTION("""COMPUTED_VALUE"""),"Amber (3/4): Everybody is running around like a chicken with its head cut off. For the first Tribal is where things are revealed, of who’s working with who. You know, I feel totally solid with Kim and Tyson, but otherwise, I feel a little bit lost. I’m no"&amp;"t used to this style of play, but I better be diving in because I don’t think it’s changing.")</f>
        <v>Amber (3/4): Everybody is running around like a chicken with its head cut off. For the first Tribal is where things are revealed, of who’s working with who. You know, I feel totally solid with Kim and Tyson, but otherwise, I feel a little bit lost. I’m not used to this style of play, but I better be diving in because I don’t think it’s changing.</v>
      </c>
      <c r="AN4" s="5"/>
    </row>
    <row r="5">
      <c r="A5" s="4" t="str">
        <f>IFERROR(__xludf.DUMMYFUNCTION("""COMPUTED_VALUE"""),"Tony (4/6): Tyson wants to vote me out. Oh, come on, man, really?! Alright, let’s go! You know, they see me calm and cool and laid down and relaxed, but when I know it’s game on, I go straight to ten.")</f>
        <v>Tony (4/6): Tyson wants to vote me out. Oh, come on, man, really?! Alright, let’s go! You know, they see me calm and cool and laid down and relaxed, but when I know it’s game on, I go straight to ten.</v>
      </c>
      <c r="B5" s="5"/>
      <c r="C5" s="4" t="str">
        <f>IFERROR(__xludf.DUMMYFUNCTION("""COMPUTED_VALUE"""),"Natalie (4/7): I had one token. I had to give it up before I get here, so I’m thinking about what’s the key to me accumulating enough to either get an idol or get an advantage in the challenge? And that’s when I saw the bottle.")</f>
        <v>Natalie (4/7): I had one token. I had to give it up before I get here, so I’m thinking about what’s the key to me accumulating enough to either get an idol or get an advantage in the challenge? And that’s when I saw the bottle.</v>
      </c>
      <c r="D5" s="5"/>
      <c r="E5" s="4" t="str">
        <f>IFERROR(__xludf.DUMMYFUNCTION("""COMPUTED_VALUE"""),"Michele (2/3): Right now it seems absolutely essential that we break up the trio Rob, Ethan and Parvati, because they’re running the show. But it pisses me off that Adam would go scurry on over to Rob and tell him the whole plan to vote Parvati and throw "&amp;"me and Jeremy under the bus. So I could absolutely take out Adam tonight. Now I have to get the wheels turning, and I have to start talking to people and figuring out what the plan is.")</f>
        <v>Michele (2/3): Right now it seems absolutely essential that we break up the trio Rob, Ethan and Parvati, because they’re running the show. But it pisses me off that Adam would go scurry on over to Rob and tell him the whole plan to vote Parvati and throw me and Jeremy under the bus. So I could absolutely take out Adam tonight. Now I have to get the wheels turning, and I have to start talking to people and figuring out what the plan is.</v>
      </c>
      <c r="F5" s="5"/>
      <c r="G5" s="4" t="str">
        <f>IFERROR(__xludf.DUMMYFUNCTION("""COMPUTED_VALUE"""),"Sarah (2/2): The last time Cops-R-Us happened, the other half of Cops-R-Us voted this half of Cops-R-Us out of the game. I didn’t know how Tony operates. It was like we were brand-new partners out on the street. Now I know my partner. And as long as nobod"&amp;"y knows about Cops-R-Us, Cops-R-Us can work.")</f>
        <v>Sarah (2/2): The last time Cops-R-Us happened, the other half of Cops-R-Us voted this half of Cops-R-Us out of the game. I didn’t know how Tony operates. It was like we were brand-new partners out on the street. Now I know my partner. And as long as nobody knows about Cops-R-Us, Cops-R-Us can work.</v>
      </c>
      <c r="H5" s="5"/>
      <c r="I5" s="4" t="str">
        <f>IFERROR(__xludf.DUMMYFUNCTION("""COMPUTED_VALUE"""),"Ben (4/4): That old-school camp is just intimidating. They’re good at what they do. So myself, Michele, Jeremy and Adam, we need to figure out as new-schoolers, how to stop this leash leading, um, because we’re like a bunch of goats. We can take control o"&amp;"f this part of the game.")</f>
        <v>Ben (4/4): That old-school camp is just intimidating. They’re good at what they do. So myself, Michele, Jeremy and Adam, we need to figure out as new-schoolers, how to stop this leash leading, um, because we’re like a bunch of goats. We can take control of this part of the game.</v>
      </c>
      <c r="J5" s="5"/>
      <c r="K5" s="4" t="str">
        <f>IFERROR(__xludf.DUMMYFUNCTION("""COMPUTED_VALUE"""),"Denise (1/2): Right now, I’m feeling like I’m in a fairly good spot. Last night, Danni was voted out of the game and bequeathed her Fire Token to me. I had found the Immunity Idol, and I had to give half away, but before we went to Tribal Council, Adam, l"&amp;"uckily, had given me back the other half of the idol. So it is now my idol, and it is whole and it has power. And I feel secure that Adam and I are good, but Ethan, Rob and Parvati appear to be very tight. So we need to take some control so that we’re dri"&amp;"ving the vote, versus maybe the three of them.")</f>
        <v>Denise (1/2): Right now, I’m feeling like I’m in a fairly good spot. Last night, Danni was voted out of the game and bequeathed her Fire Token to me. I had found the Immunity Idol, and I had to give half away, but before we went to Tribal Council, Adam, luckily, had given me back the other half of the idol. So it is now my idol, and it is whole and it has power. And I feel secure that Adam and I are good, but Ethan, Rob and Parvati appear to be very tight. So we need to take some control so that we’re driving the vote, versus maybe the three of them.</v>
      </c>
      <c r="L5" s="5"/>
      <c r="M5" s="4" t="str">
        <f>IFERROR(__xludf.DUMMYFUNCTION("""COMPUTED_VALUE"""),"Nick (1/2): I was so relieved to have Tyson out of here. Tyson was the only guy rocking the boat, and to get rid of him, it really feels like we’re a cohesive unit now. And on top of that, I was looking in my bag this morning, and I found… this parchment "&amp;"here. This definitely changes my opinion of Tyson in the game a little bit. I’m thinking in another situation, I would really love to work with Tyson, and maybe that situation will come up and-and this could be, like, a token of appreciation. And, hey, I "&amp;"don’t take this lightly.")</f>
        <v>Nick (1/2): I was so relieved to have Tyson out of here. Tyson was the only guy rocking the boat, and to get rid of him, it really feels like we’re a cohesive unit now. And on top of that, I was looking in my bag this morning, and I found… this parchment here. This definitely changes my opinion of Tyson in the game a little bit. I’m thinking in another situation, I would really love to work with Tyson, and maybe that situation will come up and-and this could be, like, a token of appreciation. And, hey, I don’t take this lightly.</v>
      </c>
      <c r="N5" s="5"/>
      <c r="O5" s="4" t="str">
        <f>IFERROR(__xludf.DUMMYFUNCTION("""COMPUTED_VALUE"""),"Jeremy (1/2): This is huge for my game. Last Tribal, I was left out of the vote. So now I feel like I’m on the bottom. These Fire Tokens, they’re really more valuable than people think. They think, “Oh, you get four tokens and you buy a tarp.” No, you can"&amp;" have one token and buy immunity. They don’t even get it. They don’t even know it yet. This is the biggest season ever. It’s a war, and I lost the first battle. But this Fire Token economy could change everything.")</f>
        <v>Jeremy (1/2): This is huge for my game. Last Tribal, I was left out of the vote. So now I feel like I’m on the bottom. These Fire Tokens, they’re really more valuable than people think. They think, “Oh, you get four tokens and you buy a tarp.” No, you can have one token and buy immunity. They don’t even get it. They don’t even know it yet. This is the biggest season ever. It’s a war, and I lost the first battle. But this Fire Token economy could change everything.</v>
      </c>
      <c r="P5" s="5"/>
      <c r="Q5" s="4" t="str">
        <f>IFERROR(__xludf.DUMMYFUNCTION("""COMPUTED_VALUE"""),"Kim (1/2): I’m as agreeable to Tony at the moment of staying Dakal strong, but I’m not sure that that’s the best option for me.")</f>
        <v>Kim (1/2): I’m as agreeable to Tony at the moment of staying Dakal strong, but I’m not sure that that’s the best option for me.</v>
      </c>
      <c r="R5" s="5"/>
      <c r="S5" s="4" t="str">
        <f>IFERROR(__xludf.DUMMYFUNCTION("""COMPUTED_VALUE"""),"Sophie (2/3): I don’t even want to call it a ladder. It is two pieces of bamboo with other pieces of bamboo tied with flimsy twine.")</f>
        <v>Sophie (2/3): I don’t even want to call it a ladder. It is two pieces of bamboo with other pieces of bamboo tied with flimsy twine.</v>
      </c>
      <c r="T5" s="5"/>
      <c r="U5" s="4" t="str">
        <f>IFERROR(__xludf.DUMMYFUNCTION("""COMPUTED_VALUE"""),"Tyson (2/2): How is this guy still alive? He does not give two cares. That’s the guy that’s enforcing the law at home. Now I’m questioning my read on him. Maybe he’s not joking. Maybe he really believes that he is a structural engineer.")</f>
        <v>Tyson (2/2): How is this guy still alive? He does not give two cares. That’s the guy that’s enforcing the law at home. Now I’m questioning my read on him. Maybe he’s not joking. Maybe he really believes that he is a structural engineer.</v>
      </c>
      <c r="V5" s="5"/>
      <c r="W5" s="4" t="str">
        <f>IFERROR(__xludf.DUMMYFUNCTION("""COMPUTED_VALUE"""),"Adam (4/4): I went to look for the water well with Denise. Were we having a strategic conversation along the way? Of course. That shouldn’t be, like, the end of the world. They should be way more worried about Natalie and Jeremy’s existing relationship co"&amp;"ming into this game, Rob and Amber’s marriage, than me going off with Denise.")</f>
        <v>Adam (4/4): I went to look for the water well with Denise. Were we having a strategic conversation along the way? Of course. That shouldn’t be, like, the end of the world. They should be way more worried about Natalie and Jeremy’s existing relationship coming into this game, Rob and Amber’s marriage, than me going off with Denise.</v>
      </c>
      <c r="X5" s="5"/>
      <c r="Y5" s="4" t="str">
        <f>IFERROR(__xludf.DUMMYFUNCTION("""COMPUTED_VALUE"""),"Wendell (1/1): So, there are peop-- there-there are people-- this is the season of, like, histories, and past relationships. That could be the theme of this season: Past Relationships. And then you have people that might have hung out together. Me and Mic"&amp;"hele kicked it, you know? She-- we kicked it before. So, yeah, everybody has pre-existing relationships out here. And, yeah, some of mine will spill over into this game.")</f>
        <v>Wendell (1/1): So, there are peop-- there-there are people-- this is the season of, like, histories, and past relationships. That could be the theme of this season: Past Relationships. And then you have people that might have hung out together. Me and Michele kicked it, you know? She-- we kicked it before. So, yeah, everybody has pre-existing relationships out here. And, yeah, some of mine will spill over into this game.</v>
      </c>
      <c r="Z5" s="5"/>
      <c r="AA5" s="4" t="str">
        <f>IFERROR(__xludf.DUMMYFUNCTION("""COMPUTED_VALUE"""),"Yul (4/4): The great thing is I don’t think people even know that this alliance even exists. And with Sandra, as well as with Sarah, we’ll have the numbers. And in fact, we’ll control the game.")</f>
        <v>Yul (4/4): The great thing is I don’t think people even know that this alliance even exists. And with Sandra, as well as with Sarah, we’ll have the numbers. And in fact, we’ll control the game.</v>
      </c>
      <c r="AB5" s="5"/>
      <c r="AC5" s="4" t="str">
        <f>IFERROR(__xludf.DUMMYFUNCTION("""COMPUTED_VALUE"""),"Sandra (4/6): It’s very rare for me to take something so personal, and-and to feel so hurt about it, but back on Island of the Idols, Boston Rob told me that he would never come out here.")</f>
        <v>Sandra (4/6): It’s very rare for me to take something so personal, and-and to feel so hurt about it, but back on Island of the Idols, Boston Rob told me that he would never come out here.</v>
      </c>
      <c r="AD5" s="5"/>
      <c r="AE5" s="4" t="str">
        <f>IFERROR(__xludf.DUMMYFUNCTION("""COMPUTED_VALUE"""),"Parvati (4/5): Right now, we’re voting out either Adam or Denise, but there’s this other plan going on where it’s going to be Natalie or Jeremy. We’re literally about to go to Tribal Council. They still haven’t chosen between Denise or Adam. Is it me? Am "&amp;"I missing something?")</f>
        <v>Parvati (4/5): Right now, we’re voting out either Adam or Denise, but there’s this other plan going on where it’s going to be Natalie or Jeremy. We’re literally about to go to Tribal Council. They still haven’t chosen between Denise or Adam. Is it me? Am I missing something?</v>
      </c>
      <c r="AF5" s="5"/>
      <c r="AG5" s="4" t="str">
        <f>IFERROR(__xludf.DUMMYFUNCTION("""COMPUTED_VALUE"""),"Rob (4/4): Winning the challenge, it’s a great moment, but in the back of my head, I’m worried about having my wife on the other tribe. Amber has a huge target on her because of me. I can’t do anything to help her. So in this moment, this is possibly my w"&amp;"ife’s life in this game.")</f>
        <v>Rob (4/4): Winning the challenge, it’s a great moment, but in the back of my head, I’m worried about having my wife on the other tribe. Amber has a huge target on her because of me. I can’t do anything to help her. So in this moment, this is possibly my wife’s life in this game.</v>
      </c>
      <c r="AH5" s="5"/>
      <c r="AI5" s="4" t="str">
        <f>IFERROR(__xludf.DUMMYFUNCTION("""COMPUTED_VALUE"""),"Ethan (1/1): Oh, my God. We had a plan at the very beginning. It was kind of an old-school thing. Obviously, we need to keep it on the DL, but Danni, right in front of Ben, comes out with it. You know, I don’t really know what’s going on with Danni. I thi"&amp;"nk she feels like she’s on the outside, and now she’s telling Ben all of our secrets.")</f>
        <v>Ethan (1/1): Oh, my God. We had a plan at the very beginning. It was kind of an old-school thing. Obviously, we need to keep it on the DL, but Danni, right in front of Ben, comes out with it. You know, I don’t really know what’s going on with Danni. I think she feels like she’s on the outside, and now she’s telling Ben all of our secrets.</v>
      </c>
      <c r="AJ5" s="5"/>
      <c r="AK5" s="4" t="str">
        <f>IFERROR(__xludf.DUMMYFUNCTION("""COMPUTED_VALUE"""),"Danni (2/2): I’ve never been voted out. To have my torch snuffed was not a feeling that I wanted to experience, but I still have life in this game, and I’m holding on to that.")</f>
        <v>Danni (2/2): I’ve never been voted out. To have my torch snuffed was not a feeling that I wanted to experience, but I still have life in this game, and I’m holding on to that.</v>
      </c>
      <c r="AL5" s="5"/>
      <c r="AM5" s="4" t="str">
        <f>IFERROR(__xludf.DUMMYFUNCTION("""COMPUTED_VALUE"""),"Amber (4/4): I knew coming into this game, that I had a huge target on my back. I just put my trust in people, hoping for the best, and it wasn’t the best.")</f>
        <v>Amber (4/4): I knew coming into this game, that I had a huge target on my back. I just put my trust in people, hoping for the best, and it wasn’t the best.</v>
      </c>
      <c r="AN5" s="5"/>
    </row>
    <row r="6">
      <c r="A6" s="4" t="str">
        <f>IFERROR(__xludf.DUMMYFUNCTION("""COMPUTED_VALUE"""),"Tony (5/6): Tyson is very powerful and he’s dangerous. Um, he’s a very funny guy. Uh, people love him.")</f>
        <v>Tony (5/6): Tyson is very powerful and he’s dangerous. Um, he’s a very funny guy. Uh, people love him.</v>
      </c>
      <c r="B6" s="5"/>
      <c r="C6" s="4" t="str">
        <f>IFERROR(__xludf.DUMMYFUNCTION("""COMPUTED_VALUE"""),"Natalie (5/7): But it did make me excited that I might be able to get back into the game and have a shot at that 2 million dollars. That’s still up on the table for me. I’m not good at riddles. And I think my physical strength is something that I’ve alway"&amp;"s rely on, but I’m kind of embracing testing my mental strength. I remember the sun rising in one spot, and so I thought if I get higher, I would see the sunset.")</f>
        <v>Natalie (5/7): But it did make me excited that I might be able to get back into the game and have a shot at that 2 million dollars. That’s still up on the table for me. I’m not good at riddles. And I think my physical strength is something that I’ve always rely on, but I’m kind of embracing testing my mental strength. I remember the sun rising in one spot, and so I thought if I get higher, I would see the sunset.</v>
      </c>
      <c r="D6" s="5"/>
      <c r="E6" s="4" t="str">
        <f>IFERROR(__xludf.DUMMYFUNCTION("""COMPUTED_VALUE"""),"Michele (3/3): Me and Jeremy hold a lot of power tonight because we’re deciding the future of this tribe. We can either take out one of the power trio or take out the person who’s playing both sides, which is Adam. I do feel pressure coming into this seas"&amp;"on. People didn’t think I deserved my win, but I feel like I am proving that they were wrong.")</f>
        <v>Michele (3/3): Me and Jeremy hold a lot of power tonight because we’re deciding the future of this tribe. We can either take out one of the power trio or take out the person who’s playing both sides, which is Adam. I do feel pressure coming into this season. People didn’t think I deserved my win, but I feel like I am proving that they were wrong.</v>
      </c>
      <c r="F6" s="5"/>
      <c r="G6" s="4" t="str">
        <f>IFERROR(__xludf.DUMMYFUNCTION("""COMPUTED_VALUE"""),"Sarah (1/3): I’m going through my bag, and I see something in there that I didn’t put in there. So, I get a free second, and I walk out of camp and find a good spot to hide. And I pull out a… note.")</f>
        <v>Sarah (1/3): I’m going through my bag, and I see something in there that I didn’t put in there. So, I get a free second, and I walk out of camp and find a good spot to hide. And I pull out a… note.</v>
      </c>
      <c r="H6" s="5"/>
      <c r="I6" s="4" t="str">
        <f>IFERROR(__xludf.DUMMYFUNCTION("""COMPUTED_VALUE"""),"Ben (1/2): The last time I played, it was all about winning immunity and finding idols. But this time, I want to work on my relationships. ‘Cause going through life alone sucks. Going through Survivor alone sucks even worse, right? To win this game a seco"&amp;"nd time, I need to work on my social game, and teaching people how to find idols is a good way to do that.")</f>
        <v>Ben (1/2): The last time I played, it was all about winning immunity and finding idols. But this time, I want to work on my relationships. ‘Cause going through life alone sucks. Going through Survivor alone sucks even worse, right? To win this game a second time, I need to work on my social game, and teaching people how to find idols is a good way to do that.</v>
      </c>
      <c r="J6" s="5"/>
      <c r="K6" s="4" t="str">
        <f>IFERROR(__xludf.DUMMYFUNCTION("""COMPUTED_VALUE"""),"Denise (2/2): We lost again, but the game plan is to vote off Parvati. And we know that this vote is a critical vote. This could blow up a lot of people’s game.")</f>
        <v>Denise (2/2): We lost again, but the game plan is to vote off Parvati. And we know that this vote is a critical vote. This could blow up a lot of people’s game.</v>
      </c>
      <c r="L6" s="5"/>
      <c r="M6" s="4" t="str">
        <f>IFERROR(__xludf.DUMMYFUNCTION("""COMPUTED_VALUE"""),"Nick (2/2): I think if I was able to pick my tribe, I couldn’t have done a better job, because I was super tight with Yul and Wendell. They were probably my two most trustworthy allies on Dakal. And on top of that, we have a numbers advantage. So I won th"&amp;"e lottery.")</f>
        <v>Nick (2/2): I think if I was able to pick my tribe, I couldn’t have done a better job, because I was super tight with Yul and Wendell. They were probably my two most trustworthy allies on Dakal. And on top of that, we have a numbers advantage. So I won the lottery.</v>
      </c>
      <c r="N6" s="5"/>
      <c r="O6" s="4" t="str">
        <f>IFERROR(__xludf.DUMMYFUNCTION("""COMPUTED_VALUE"""),"Jeremy (2/2): This is a miracle. The biggest name out there right now is Danni, and as long as it’s not me, I’m good with that. But Rob’s controlling the tribe-- him and Parv, and I don’t like watching other people control the game. I like to be the one t"&amp;"o pull the trigger on these blindsides.")</f>
        <v>Jeremy (2/2): This is a miracle. The biggest name out there right now is Danni, and as long as it’s not me, I’m good with that. But Rob’s controlling the tribe-- him and Parv, and I don’t like watching other people control the game. I like to be the one to pull the trigger on these blindsides.</v>
      </c>
      <c r="P6" s="5"/>
      <c r="Q6" s="4" t="str">
        <f>IFERROR(__xludf.DUMMYFUNCTION("""COMPUTED_VALUE"""),"Kim (2/2): Tony and Sandra, they’re probably the people I have the least trust built with, and I do feel like I’m making a connection with Jeremy and Denise. In this tribe, at this moment, I am smack dab in the middle, and that could be a really good spot"&amp;" for me.")</f>
        <v>Kim (2/2): Tony and Sandra, they’re probably the people I have the least trust built with, and I do feel like I’m making a connection with Jeremy and Denise. In this tribe, at this moment, I am smack dab in the middle, and that could be a really good spot for me.</v>
      </c>
      <c r="R6" s="5"/>
      <c r="S6" s="4" t="str">
        <f>IFERROR(__xludf.DUMMYFUNCTION("""COMPUTED_VALUE"""),"Sophie (3/3): At some point, you imagine him to laugh and walk away. Tony never laughed and he never walked away. It’s kind of like, you know, playing a game with a kid, where you just imagine it’s all make-believe, and then you realize, at some point, th"&amp;"at, for them, it’s not make-believe.")</f>
        <v>Sophie (3/3): At some point, you imagine him to laugh and walk away. Tony never laughed and he never walked away. It’s kind of like, you know, playing a game with a kid, where you just imagine it’s all make-believe, and then you realize, at some point, that, for them, it’s not make-believe.</v>
      </c>
      <c r="T6" s="5"/>
      <c r="U6" s="4" t="str">
        <f>IFERROR(__xludf.DUMMYFUNCTION("""COMPUTED_VALUE"""),"Tyson (1/1): So, right now, I’m in a new position in this game that I’ve never experienced before, being everyone’s target. And it’s been kind of a tricky seven days for me, a little bit of a roller coaster. So I need to point the target anywhere else. I’"&amp;"m thinking throwing Sandra’s name out would be easy. She’s the weakest one on the tribe, and on top of that, Sandra has two million in the bank from Survivor. So toppling the queen would please everyone here.")</f>
        <v>Tyson (1/1): So, right now, I’m in a new position in this game that I’ve never experienced before, being everyone’s target. And it’s been kind of a tricky seven days for me, a little bit of a roller coaster. So I need to point the target anywhere else. I’m thinking throwing Sandra’s name out would be easy. She’s the weakest one on the tribe, and on top of that, Sandra has two million in the bank from Survivor. So toppling the queen would please everyone here.</v>
      </c>
      <c r="V6" s="5"/>
      <c r="W6" s="4" t="str">
        <f>IFERROR(__xludf.DUMMYFUNCTION("""COMPUTED_VALUE"""),"Adam (1/5): The good news is: Denise has found the Hidden Immunity Idol. The bad news is: Ben knows. That sucks, because Ben is a wild card.")</f>
        <v>Adam (1/5): The good news is: Denise has found the Hidden Immunity Idol. The bad news is: Ben knows. That sucks, because Ben is a wild card.</v>
      </c>
      <c r="X6" s="5"/>
      <c r="Y6" s="4" t="str">
        <f>IFERROR(__xludf.DUMMYFUNCTION("""COMPUTED_VALUE"""),"Wendell (1/1): I’m shocked. I’m like, “Michele, are you really writing my name down? Is that what’s going on?” That’s petrifying for me. That’s two Wendells. You only need one more. Michele wants to have her cake and eat it too. She doesn't want to vote P"&amp;"arv out. But at the same time, she wants Parv’s tokens. And I’m like, “Wow, Michele’s playing the game.”")</f>
        <v>Wendell (1/1): I’m shocked. I’m like, “Michele, are you really writing my name down? Is that what’s going on?” That’s petrifying for me. That’s two Wendells. You only need one more. Michele wants to have her cake and eat it too. She doesn't want to vote Parv out. But at the same time, she wants Parv’s tokens. And I’m like, “Wow, Michele’s playing the game.”</v>
      </c>
      <c r="Z6" s="5"/>
      <c r="AA6" s="4" t="str">
        <f>IFERROR(__xludf.DUMMYFUNCTION("""COMPUTED_VALUE"""),"Yul (1/1): I’ve been trying to get some breadfruit for the last few days, and, unfortunately, it has not been going very well. But I’m determined not to give up, even though I’m probably losing a lot more calories than I hope to gain from this. I got this"&amp;" big bamboo stick and I tied a rope around it. So, hopefully, it will act as kind of like a wire coat hanger I can try to loop in and pull it down.")</f>
        <v>Yul (1/1): I’ve been trying to get some breadfruit for the last few days, and, unfortunately, it has not been going very well. But I’m determined not to give up, even though I’m probably losing a lot more calories than I hope to gain from this. I got this big bamboo stick and I tied a rope around it. So, hopefully, it will act as kind of like a wire coat hanger I can try to loop in and pull it down.</v>
      </c>
      <c r="AB6" s="5"/>
      <c r="AC6" s="4" t="str">
        <f>IFERROR(__xludf.DUMMYFUNCTION("""COMPUTED_VALUE"""),"Sandra (5/6): I said I didn’t want to play with my emotions out here. I wanted to play a strategic game. But it’s just that every time I see Amber, which is all day, I just think about it. So if the opportunity arises, Amber would be among the first to go"&amp;", if I have anything to say about that.")</f>
        <v>Sandra (5/6): I said I didn’t want to play with my emotions out here. I wanted to play a strategic game. But it’s just that every time I see Amber, which is all day, I just think about it. So if the opportunity arises, Amber would be among the first to go, if I have anything to say about that.</v>
      </c>
      <c r="AD6" s="5"/>
      <c r="AE6" s="4" t="str">
        <f>IFERROR(__xludf.DUMMYFUNCTION("""COMPUTED_VALUE"""),"Parvati (5/5): Rob and I are like, “Are we being punked?” We’re very obviously the two biggest threats in this game. What is going on? People are so terrified to say the name of somebody, but time’s ticking, we gotta go to Tribal Council. So if you don’t "&amp;"tell us who the vote is gonna be, then what’s gonna happen at Tribal? It just doesn’t seem to be a very fully baked plan. Saddle up kids, it’s gonna be a bumpy ride.")</f>
        <v>Parvati (5/5): Rob and I are like, “Are we being punked?” We’re very obviously the two biggest threats in this game. What is going on? People are so terrified to say the name of somebody, but time’s ticking, we gotta go to Tribal Council. So if you don’t tell us who the vote is gonna be, then what’s gonna happen at Tribal? It just doesn’t seem to be a very fully baked plan. Saddle up kids, it’s gonna be a bumpy ride.</v>
      </c>
      <c r="AF6" s="5"/>
      <c r="AG6" s="4" t="str">
        <f>IFERROR(__xludf.DUMMYFUNCTION("""COMPUTED_VALUE"""),"Rob (1/4): I just got a Fire Token. I have a lot of thoughts going through my head, but the most obvious is: they took my wife out of the game first. Just the thought of Amber being on the Edge of Extinction, it kills me. It was really, really, really har"&amp;"d for us to leave the kids. I know that that’s weighing on her. So, if she was taken out first, that makes it even harder.")</f>
        <v>Rob (1/4): I just got a Fire Token. I have a lot of thoughts going through my head, but the most obvious is: they took my wife out of the game first. Just the thought of Amber being on the Edge of Extinction, it kills me. It was really, really, really hard for us to leave the kids. I know that that’s weighing on her. So, if she was taken out first, that makes it even harder.</v>
      </c>
      <c r="AH6" s="5"/>
      <c r="AI6" s="4" t="str">
        <f>IFERROR(__xludf.DUMMYFUNCTION("""COMPUTED_VALUE"""),"Ethan (1/2): I’m cool with Adam, but you can’t come to me, telling me you’re gonna vote off Parvati. He knows I’m close to Parvati. That was a silly mistake on his part. Parvati’s my number one. I trust her with my life. And to have one person that you ca"&amp;"n trust, no matter what, is huge. It’s more huge than having a decent relationship with Adam.")</f>
        <v>Ethan (1/2): I’m cool with Adam, but you can’t come to me, telling me you’re gonna vote off Parvati. He knows I’m close to Parvati. That was a silly mistake on his part. Parvati’s my number one. I trust her with my life. And to have one person that you can trust, no matter what, is huge. It’s more huge than having a decent relationship with Adam.</v>
      </c>
      <c r="AJ6" s="5"/>
      <c r="AK6" s="4" t="str">
        <f>IFERROR(__xludf.DUMMYFUNCTION("""COMPUTED_VALUE"""),"Danni (1/2): Back at camp, when I was in the game, we had coconuts laying around. There’s no coconuts here on Extinction. You get very little rice every day. And if you don’t provide for yourself, you’re not gonna eat. So, we’re trying to spearfish, and i"&amp;"t was my first time ever spearfishing. I can’t even begin to tell you how beautiful it was. I’ve never seen anything like that before in my life.")</f>
        <v>Danni (1/2): Back at camp, when I was in the game, we had coconuts laying around. There’s no coconuts here on Extinction. You get very little rice every day. And if you don’t provide for yourself, you’re not gonna eat. So, we’re trying to spearfish, and it was my first time ever spearfishing. I can’t even begin to tell you how beautiful it was. I’ve never seen anything like that before in my life.</v>
      </c>
      <c r="AL6" s="5"/>
      <c r="AM6" s="4" t="str">
        <f>IFERROR(__xludf.DUMMYFUNCTION("""COMPUTED_VALUE"""),"Amber (1/4): Waking up this morning was a little bit surreal- realizing I’m not back at the other camp anymore. But if there was no Edge of Extinction, I’d probably be super depressed. I did not come all the way out here and leave four kids behind to be o"&amp;"ut of the game this early on. But I’m not done. There’s still a possibility for me to get back in. There’s still a possibility for me to possibly help my husband, who is still in the game. So I got to keep my head there. The game is still going for me.")</f>
        <v>Amber (1/4): Waking up this morning was a little bit surreal- realizing I’m not back at the other camp anymore. But if there was no Edge of Extinction, I’d probably be super depressed. I did not come all the way out here and leave four kids behind to be out of the game this early on. But I’m not done. There’s still a possibility for me to get back in. There’s still a possibility for me to possibly help my husband, who is still in the game. So I got to keep my head there. The game is still going for me.</v>
      </c>
      <c r="AN6" s="5"/>
    </row>
    <row r="7">
      <c r="A7" s="4" t="str">
        <f>IFERROR(__xludf.DUMMYFUNCTION("""COMPUTED_VALUE"""),"Tony (6/6): We gotta break up the poker alliance-- Tyson, Amber, Kim, and I want to get Tyson out of the game. Amber is not running around doing anything, plus you leave the biggest targets, husband and wife, in the game still as big shields. So Tyson goe"&amp;"s home.")</f>
        <v>Tony (6/6): We gotta break up the poker alliance-- Tyson, Amber, Kim, and I want to get Tyson out of the game. Amber is not running around doing anything, plus you leave the biggest targets, husband and wife, in the game still as big shields. So Tyson goes home.</v>
      </c>
      <c r="B7" s="5"/>
      <c r="C7" s="4" t="str">
        <f>IFERROR(__xludf.DUMMYFUNCTION("""COMPUTED_VALUE"""),"Natalie (6/7): At the top of the island, my quads are just burning. I mean, it said it on the plaque that you’d have to work hard for everything, but I’m not really sure how much harder it can get out here to get tokens. My first time around playing in Ni"&amp;"caragua, Nadiya, my twin sister, was the first voted off. That forced me to grind until I won that season. And so, I have to do the same thing here. I didn’t come here to be on Edge of Extinction.")</f>
        <v>Natalie (6/7): At the top of the island, my quads are just burning. I mean, it said it on the plaque that you’d have to work hard for everything, but I’m not really sure how much harder it can get out here to get tokens. My first time around playing in Nicaragua, Nadiya, my twin sister, was the first voted off. That forced me to grind until I won that season. And so, I have to do the same thing here. I didn’t come here to be on Edge of Extinction.</v>
      </c>
      <c r="D7" s="5"/>
      <c r="E7" s="4" t="str">
        <f>IFERROR(__xludf.DUMMYFUNCTION("""COMPUTED_VALUE"""),"Michele (1/1): Wow, Adam went and opened his big mouth again. He’s playing both sides over and over and over again. I’m so sick of it.")</f>
        <v>Michele (1/1): Wow, Adam went and opened his big mouth again. He’s playing both sides over and over and over again. I’m so sick of it.</v>
      </c>
      <c r="F7" s="5"/>
      <c r="G7" s="4" t="str">
        <f>IFERROR(__xludf.DUMMYFUNCTION("""COMPUTED_VALUE"""),"Sarah (2/3): This is a huge decision, because I’ve successfully played the Steal a Vote in Game Changers. I know how it’s played, and I know how powerful it can be. So this is definitely something I would like to have in my back pocket. But there’s a lot "&amp;"at stake. First of all, it’s gonna cost me my Fire Token, the one token that I have. And then I gotta sneak out of my camp without getting caught. I also have to infiltrate a camp that I know nothing about. I mean, I haven’t gotten to do recon on that cam"&amp;"p at all. If it was any other season, I’d probably turn it down. But it’s Winners at War, and I’m ready to go to battle. So I’m going for it. As a cop, this feels like I’m suiting up to go do a search warrant right now, but nobody enters a building alone."&amp;" You wait for your backup to get there. So I might have to tap in one of my other fellow police officers to help me out with this mission.")</f>
        <v>Sarah (2/3): This is a huge decision, because I’ve successfully played the Steal a Vote in Game Changers. I know how it’s played, and I know how powerful it can be. So this is definitely something I would like to have in my back pocket. But there’s a lot at stake. First of all, it’s gonna cost me my Fire Token, the one token that I have. And then I gotta sneak out of my camp without getting caught. I also have to infiltrate a camp that I know nothing about. I mean, I haven’t gotten to do recon on that camp at all. If it was any other season, I’d probably turn it down. But it’s Winners at War, and I’m ready to go to battle. So I’m going for it. As a cop, this feels like I’m suiting up to go do a search warrant right now, but nobody enters a building alone. You wait for your backup to get there. So I might have to tap in one of my other fellow police officers to help me out with this mission.</v>
      </c>
      <c r="H7" s="5"/>
      <c r="I7" s="4" t="str">
        <f>IFERROR(__xludf.DUMMYFUNCTION("""COMPUTED_VALUE"""),"Ben (2/2): I knew it. There is old-school/new-school thing happening right now. That’s a fact, Jack, and I’m totally, 100% concerned. These old-schoolers, they’re gonna cling on to each other, and I don’t want to be bamboozled by these guys. And so being "&amp;"able to get them out now is my main objective.")</f>
        <v>Ben (2/2): I knew it. There is old-school/new-school thing happening right now. That’s a fact, Jack, and I’m totally, 100% concerned. These old-schoolers, they’re gonna cling on to each other, and I don’t want to be bamboozled by these guys. And so being able to get them out now is my main objective.</v>
      </c>
      <c r="J7" s="5"/>
      <c r="K7" s="4" t="str">
        <f>IFERROR(__xludf.DUMMYFUNCTION("""COMPUTED_VALUE"""),"Denise (1/1): I’m starting to feel like maybe Kim is not as tight with Tony or with Sandra, or maybe she’ll be willing to either pull me in or that she’s maybe willing to step out… and join maybe Jeremy and I. There’s a little bit of a security, because I"&amp;" have an idol, but I feel safer just with there being some options here in terms of we may be down in numbers, but I don’t think we’re out.")</f>
        <v>Denise (1/1): I’m starting to feel like maybe Kim is not as tight with Tony or with Sandra, or maybe she’ll be willing to either pull me in or that she’s maybe willing to step out… and join maybe Jeremy and I. There’s a little bit of a security, because I have an idol, but I feel safer just with there being some options here in terms of we may be down in numbers, but I don’t think we’re out.</v>
      </c>
      <c r="L7" s="5"/>
      <c r="M7" s="4" t="str">
        <f>IFERROR(__xludf.DUMMYFUNCTION("""COMPUTED_VALUE"""),"Nick (1/3): Honestly, I’m pretty bummed. I was hoping to play Survivor with Parvati. I mean, she was always one of my favorites. She was, like, my Survivor crush, you know? However, Wendell and Yul, they’re my closest allies in the entire game. So if they"&amp;" want to vote her out, I guess that’s what I have to do.")</f>
        <v>Nick (1/3): Honestly, I’m pretty bummed. I was hoping to play Survivor with Parvati. I mean, she was always one of my favorites. She was, like, my Survivor crush, you know? However, Wendell and Yul, they’re my closest allies in the entire game. So if they want to vote her out, I guess that’s what I have to do.</v>
      </c>
      <c r="N7" s="5"/>
      <c r="O7" s="4" t="str">
        <f>IFERROR(__xludf.DUMMYFUNCTION("""COMPUTED_VALUE"""),"Jeremy (1/1): Everyone’s sitting around real quiet, and you could tell this is just the calm before the storm. But I knew as soon as I walk away, Ben was gonna come with me, and then things were gonna start rolling and the bullets were gonna start flying "&amp;"and knives are gonna start stabbing.")</f>
        <v>Jeremy (1/1): Everyone’s sitting around real quiet, and you could tell this is just the calm before the storm. But I knew as soon as I walk away, Ben was gonna come with me, and then things were gonna start rolling and the bullets were gonna start flying and knives are gonna start stabbing.</v>
      </c>
      <c r="P7" s="5"/>
      <c r="Q7" s="4" t="str">
        <f>IFERROR(__xludf.DUMMYFUNCTION("""COMPUTED_VALUE"""),"Kim (1/2): We cannot find Tony anywhere. And, honestly, I’m starting to get nervous. I’m like, “Why in the world would Tony be missing?” He gets like this on Tribal days. He’s like a split personality.")</f>
        <v>Kim (1/2): We cannot find Tony anywhere. And, honestly, I’m starting to get nervous. I’m like, “Why in the world would Tony be missing?” He gets like this on Tribal days. He’s like a split personality.</v>
      </c>
      <c r="R7" s="5"/>
      <c r="S7" s="4" t="str">
        <f>IFERROR(__xludf.DUMMYFUNCTION("""COMPUTED_VALUE"""),"Sophie (1/1): I remember in high school, they thought it’d be a good idea to take our class on a trip to the prison and have us see what it looks like when you’re a prisoner. And it scared the crap out of us. And I think looking at Edge of Extinction, you"&amp;" know, it really scares me, because I imagine people are miserable. And so, it’s kind of like a daily reminder that the good times here are a facade.")</f>
        <v>Sophie (1/1): I remember in high school, they thought it’d be a good idea to take our class on a trip to the prison and have us see what it looks like when you’re a prisoner. And it scared the crap out of us. And I think looking at Edge of Extinction, you know, it really scares me, because I imagine people are miserable. And so, it’s kind of like a daily reminder that the good times here are a facade.</v>
      </c>
      <c r="T7" s="5"/>
      <c r="U7" s="4" t="str">
        <f>IFERROR(__xludf.DUMMYFUNCTION("""COMPUTED_VALUE"""),"Tyson (1/5): The game is getting tricky. It’s eerily calm, but I know that gaming is going on nonstop. If I sit back and think about the tribe, the bigger threats are going after each other, and the people who are less connected, or who have only played t"&amp;"he game one time, they’re not even on anybody’s radar. People like Wendell, Nick, Yul and… I don’t even know who the last one is… Sophie. So under the radar that I did not even know her name.")</f>
        <v>Tyson (1/5): The game is getting tricky. It’s eerily calm, but I know that gaming is going on nonstop. If I sit back and think about the tribe, the bigger threats are going after each other, and the people who are less connected, or who have only played the game one time, they’re not even on anybody’s radar. People like Wendell, Nick, Yul and… I don’t even know who the last one is… Sophie. So under the radar that I did not even know her name.</v>
      </c>
      <c r="V7" s="5"/>
      <c r="W7" s="4" t="str">
        <f>IFERROR(__xludf.DUMMYFUNCTION("""COMPUTED_VALUE"""),"Adam (2/5): What do you mean you want to give it to Parv? One of the best players that has ever played this game. Are you serious?!")</f>
        <v>Adam (2/5): What do you mean you want to give it to Parv? One of the best players that has ever played this game. Are you serious?!</v>
      </c>
      <c r="X7" s="5"/>
      <c r="Y7" s="4" t="str">
        <f>IFERROR(__xludf.DUMMYFUNCTION("""COMPUTED_VALUE"""),"Wendell (1/2): Michele played a few years before me. She did very well. I played two years ago, and I did pretty well, too. Let me play my game. If you want to put me on some kind of leash and tell me how to play my game, I might turn around and bite you.")</f>
        <v>Wendell (1/2): Michele played a few years before me. She did very well. I played two years ago, and I did pretty well, too. Let me play my game. If you want to put me on some kind of leash and tell me how to play my game, I might turn around and bite you.</v>
      </c>
      <c r="Z7" s="5"/>
      <c r="AA7" s="4" t="str">
        <f>IFERROR(__xludf.DUMMYFUNCTION("""COMPUTED_VALUE"""),"Yul (1/3): Sandra has a reputation for just using misinformation and stirring things up. And, for me, I want to keep people who I feel like who are playing a rational game, so that they’re not making unpredictable moves that will backstab me as I’m gettin"&amp;"g towards the end. I don’t trust Tyson right now, but his proposal to vote out Sandra is an option.")</f>
        <v>Yul (1/3): Sandra has a reputation for just using misinformation and stirring things up. And, for me, I want to keep people who I feel like who are playing a rational game, so that they’re not making unpredictable moves that will backstab me as I’m getting towards the end. I don’t trust Tyson right now, but his proposal to vote out Sandra is an option.</v>
      </c>
      <c r="AB7" s="5"/>
      <c r="AC7" s="4" t="str">
        <f>IFERROR(__xludf.DUMMYFUNCTION("""COMPUTED_VALUE"""),"Sandra (6/6): So I’m just going to spread truth, lies and rumors. It works for me, and I can afford to do this, because when we got back to camp from the challenge, I reached in my bag, and I find this little baby… (unwraps HII) my first Immunity Idol on "&amp;"Winners at War. There’s nothing to think about! I’m buying this Hidden Immunity Idol with my one Fire Token, regardless. Now I’m starting to realize the extreme importance of Fire Tokens, and I’m making the deal. I want to think that Natalie might have se"&amp;"nt it to me somehow from the Edge of Extinction. I’m not sure, but I’m so relieved that I have this. If I get a-a bad feeling on the pit of my stomach, I’m going to play this idol, because there’s a lot of names thrown out there. Discussions are constantl"&amp;"y being had, and everything is in flux.")</f>
        <v>Sandra (6/6): So I’m just going to spread truth, lies and rumors. It works for me, and I can afford to do this, because when we got back to camp from the challenge, I reached in my bag, and I find this little baby… (unwraps HII) my first Immunity Idol on Winners at War. There’s nothing to think about! I’m buying this Hidden Immunity Idol with my one Fire Token, regardless. Now I’m starting to realize the extreme importance of Fire Tokens, and I’m making the deal. I want to think that Natalie might have sent it to me somehow from the Edge of Extinction. I’m not sure, but I’m so relieved that I have this. If I get a-a bad feeling on the pit of my stomach, I’m going to play this idol, because there’s a lot of names thrown out there. Discussions are constantly being had, and everything is in flux.</v>
      </c>
      <c r="AD7" s="5"/>
      <c r="AE7" s="4" t="str">
        <f>IFERROR(__xludf.DUMMYFUNCTION("""COMPUTED_VALUE"""),"Parvati (1/2): If you break it down to old versus new, we’re outnumbered by newer players here. So I want to make sure there’s no strong, new-school faction that’s growing that I’m on the outside of. So one of the them’s gots to go.")</f>
        <v>Parvati (1/2): If you break it down to old versus new, we’re outnumbered by newer players here. So I want to make sure there’s no strong, new-school faction that’s growing that I’m on the outside of. So one of the them’s gots to go.</v>
      </c>
      <c r="AF7" s="5"/>
      <c r="AG7" s="4" t="str">
        <f>IFERROR(__xludf.DUMMYFUNCTION("""COMPUTED_VALUE"""),"Rob (2/4): I do have other friends over there. It could have been Sandra. We just spent the entire season of 39 together. But I don’t know if I can trust Sandra. And if she voted my wife out, this is war.")</f>
        <v>Rob (2/4): I do have other friends over there. It could have been Sandra. We just spent the entire season of 39 together. But I don’t know if I can trust Sandra. And if she voted my wife out, this is war.</v>
      </c>
      <c r="AH7" s="5"/>
      <c r="AI7" s="4" t="str">
        <f>IFERROR(__xludf.DUMMYFUNCTION("""COMPUTED_VALUE"""),"Ethan (2/2): I’m not afraid of Edge of Extinction because I’ve been to the edge of extinction having to go through cancer, so I think I have the mental strength to get through it.")</f>
        <v>Ethan (2/2): I’m not afraid of Edge of Extinction because I’ve been to the edge of extinction having to go through cancer, so I think I have the mental strength to get through it.</v>
      </c>
      <c r="AJ7" s="5"/>
      <c r="AK7" s="4" t="str">
        <f>IFERROR(__xludf.DUMMYFUNCTION("""COMPUTED_VALUE"""),"Danni (2/2): If I don’t take anything else away from this game, getting that little fish tells me, “You may be down, but you’re never out.” So I’m holding on to that here.")</f>
        <v>Danni (2/2): If I don’t take anything else away from this game, getting that little fish tells me, “You may be down, but you’re never out.” So I’m holding on to that here.</v>
      </c>
      <c r="AL7" s="5"/>
      <c r="AM7" s="4" t="str">
        <f>IFERROR(__xludf.DUMMYFUNCTION("""COMPUTED_VALUE"""),"Amber (2/4): The clue definitely wasn’t an obvious clue. It’s gonna take some mind work, reading it over again and again and again until we can figure out what all the different things are referring to.")</f>
        <v>Amber (2/4): The clue definitely wasn’t an obvious clue. It’s gonna take some mind work, reading it over again and again and again until we can figure out what all the different things are referring to.</v>
      </c>
      <c r="AN7" s="5"/>
    </row>
    <row r="8">
      <c r="A8" s="4" t="str">
        <f>IFERROR(__xludf.DUMMYFUNCTION("""COMPUTED_VALUE"""),"Tony (1/2): Taking on projects is fun. It keeps my mind occupied. ‘Cause if I don't occupy my mind, I’m gonna start doing crazy things, like searching for idols in front of everybody and just get myself in trouble. So I say, “You know what? Let me just bu"&amp;"ild a ladder.” We’ll climb up and simply pick the papayas off the tree, simply walk down the ladder, simply go to camp, chop it up and simply eat it. Simple as that.")</f>
        <v>Tony (1/2): Taking on projects is fun. It keeps my mind occupied. ‘Cause if I don't occupy my mind, I’m gonna start doing crazy things, like searching for idols in front of everybody and just get myself in trouble. So I say, “You know what? Let me just build a ladder.” We’ll climb up and simply pick the papayas off the tree, simply walk down the ladder, simply go to camp, chop it up and simply eat it. Simple as that.</v>
      </c>
      <c r="B8" s="5"/>
      <c r="C8" s="4" t="str">
        <f>IFERROR(__xludf.DUMMYFUNCTION("""COMPUTED_VALUE"""),"Natalie (7/7): On the plaque was instructions on how I could get my first token along with this little pouch. The pouch was an Immunity Idol. Even though I want to keep the idol, it has no value on this beach. And I have to pick a person from the losing t"&amp;"ribe, and then they will have this opportunity to buy my Immunity Idol in exchange for their token. I’m the first person here, and I’m already affecting the game. That’s totally different from the last Edge of Extinction. So although I don’t get the excit"&amp;"ement of having an idol and playing an idol, things I do here have a ripple effect on the game. It can end up changing the entire course of the season. Still in the game. Still playing from the other side. Amazing!")</f>
        <v>Natalie (7/7): On the plaque was instructions on how I could get my first token along with this little pouch. The pouch was an Immunity Idol. Even though I want to keep the idol, it has no value on this beach. And I have to pick a person from the losing tribe, and then they will have this opportunity to buy my Immunity Idol in exchange for their token. I’m the first person here, and I’m already affecting the game. That’s totally different from the last Edge of Extinction. So although I don’t get the excitement of having an idol and playing an idol, things I do here have a ripple effect on the game. It can end up changing the entire course of the season. Still in the game. Still playing from the other side. Amazing!</v>
      </c>
      <c r="D8" s="5"/>
      <c r="E8" s="4" t="str">
        <f>IFERROR(__xludf.DUMMYFUNCTION("""COMPUTED_VALUE"""),"Michele (1/3): Oh, my God, how the heck did I get stuck stranded on an island with my ex-boyfriend? Wendell and I dated briefly, which is a saga in its own. Even though our relationship didn’t necessarily work out, I’m hoping this can work a little bit be"&amp;"tter than our dating.")</f>
        <v>Michele (1/3): Oh, my God, how the heck did I get stuck stranded on an island with my ex-boyfriend? Wendell and I dated briefly, which is a saga in its own. Even though our relationship didn’t necessarily work out, I’m hoping this can work a little bit better than our dating.</v>
      </c>
      <c r="F8" s="5"/>
      <c r="G8" s="4" t="str">
        <f>IFERROR(__xludf.DUMMYFUNCTION("""COMPUTED_VALUE"""),"Sarah (3/3): I make my way down the trail, and I get right to the edge of camp, and it is pitch black; I can’t see anything. And it’s foreign territory. I have no idea what’s going on. So I start crawling around, looking for these torches. I get just past"&amp;" the fire, and off to my right, I see all the torches. I’m like, “Bingo!” Here’s the problem: I have to get to the top of these things, and they’re taller than I am. So I’m gonna have to stand up and be completely exposed. I’m looking in the top of the to"&amp;"rches, I’m putting my hand in, and I don’t feel it in any of ‘em. There is a guy sleeping literally ten feet from where I’m doing this, and I’m clanging torches. I’m snapping twigs when I step. It’s a complete disaster. This is not how I envisioned this g"&amp;"oing. Finally, I feel it. I’m like, “This is it.” Pull it out, stick it in my pants without them waking up and I bolted. Mission accomplished.")</f>
        <v>Sarah (3/3): I make my way down the trail, and I get right to the edge of camp, and it is pitch black; I can’t see anything. And it’s foreign territory. I have no idea what’s going on. So I start crawling around, looking for these torches. I get just past the fire, and off to my right, I see all the torches. I’m like, “Bingo!” Here’s the problem: I have to get to the top of these things, and they’re taller than I am. So I’m gonna have to stand up and be completely exposed. I’m looking in the top of the torches, I’m putting my hand in, and I don’t feel it in any of ‘em. There is a guy sleeping literally ten feet from where I’m doing this, and I’m clanging torches. I’m snapping twigs when I step. It’s a complete disaster. This is not how I envisioned this going. Finally, I feel it. I’m like, “This is it.” Pull it out, stick it in my pants without them waking up and I bolted. Mission accomplished.</v>
      </c>
      <c r="H8" s="5"/>
      <c r="I8" s="4" t="str">
        <f>IFERROR(__xludf.DUMMYFUNCTION("""COMPUTED_VALUE"""),"Ben (1/2): I can’t stand Rob because he’s an alpha male and he’s gonna take charge. But as long as I keep my temper down, I’m okay. Because we can put a vote where we want it, whether it’s Boston Rob or Parvati. But... (chuckles) I wish Rob would get-get "&amp;"off this island.")</f>
        <v>Ben (1/2): I can’t stand Rob because he’s an alpha male and he’s gonna take charge. But as long as I keep my temper down, I’m okay. Because we can put a vote where we want it, whether it’s Boston Rob or Parvati. But... (chuckles) I wish Rob would get-get off this island.</v>
      </c>
      <c r="J8" s="5"/>
      <c r="K8" s="4" t="str">
        <f>IFERROR(__xludf.DUMMYFUNCTION("""COMPUTED_VALUE"""),"Denise (1/4): Going into tonight’s Tribal, I’m extremely uneasy. I don’t feel like this is gonna be an easy Tribal. I think it’s gonna be a challenge. And I think, unfortunately, I may end up burning an idol that I’m gonna wish I had farther down the road"&amp;".")</f>
        <v>Denise (1/4): Going into tonight’s Tribal, I’m extremely uneasy. I don’t feel like this is gonna be an easy Tribal. I think it’s gonna be a challenge. And I think, unfortunately, I may end up burning an idol that I’m gonna wish I had farther down the road.</v>
      </c>
      <c r="L8" s="5"/>
      <c r="M8" s="4" t="str">
        <f>IFERROR(__xludf.DUMMYFUNCTION("""COMPUTED_VALUE"""),"Nick (2/3): Me and Wendell, we talked about going to the end together. And he talks the talk, but I’m not sure if he really walks the walk. I’ve kind of been on cruise control, just trying to make it to the merge, but now I’m thinking, “I gotta start play"&amp;"ing this game.”")</f>
        <v>Nick (2/3): Me and Wendell, we talked about going to the end together. And he talks the talk, but I’m not sure if he really walks the walk. I’ve kind of been on cruise control, just trying to make it to the merge, but now I’m thinking, “I gotta start playing this game.”</v>
      </c>
      <c r="N8" s="5"/>
      <c r="O8" s="4" t="str">
        <f>IFERROR(__xludf.DUMMYFUNCTION("""COMPUTED_VALUE"""),"Jeremy (1/2): All of a sudden, Adam’s the hardest working person on this island. Adam is acting like one of my children. When they get in trouble, they know you’re disappointed in them, so they try to, uh, soften things up. Obviously, Adam is-is trying to"&amp;" save his own hide. And as long as Adam doesn’t go back to his old ways, being sneaky and playing both sides, we will keep him around.")</f>
        <v>Jeremy (1/2): All of a sudden, Adam’s the hardest working person on this island. Adam is acting like one of my children. When they get in trouble, they know you’re disappointed in them, so they try to, uh, soften things up. Obviously, Adam is-is trying to save his own hide. And as long as Adam doesn’t go back to his old ways, being sneaky and playing both sides, we will keep him around.</v>
      </c>
      <c r="P8" s="5"/>
      <c r="Q8" s="4" t="str">
        <f>IFERROR(__xludf.DUMMYFUNCTION("""COMPUTED_VALUE"""),"Kim (2/2): These are the people I’m in bed with, you know? The guy that freaks out and can’t even stay to have, like, a level headed conversation after a challenge. And that is concerning for me.")</f>
        <v>Kim (2/2): These are the people I’m in bed with, you know? The guy that freaks out and can’t even stay to have, like, a level headed conversation after a challenge. And that is concerning for me.</v>
      </c>
      <c r="R8" s="5"/>
      <c r="S8" s="4" t="str">
        <f>IFERROR(__xludf.DUMMYFUNCTION("""COMPUTED_VALUE"""),"Sophie (1/6): Immediately, our first conversation on the beach got me a little excited, ‘cause I realized there are cracks up the wazoo. The only thing that scares me is that there are so many cracks that they’re all gonna realize their best option has to"&amp;" be to stay together. Everybody assumed there’s a Hidden Immunity Idol at this beach, and it’s gonna be critical a-as to who finds it.")</f>
        <v>Sophie (1/6): Immediately, our first conversation on the beach got me a little excited, ‘cause I realized there are cracks up the wazoo. The only thing that scares me is that there are so many cracks that they’re all gonna realize their best option has to be to stay together. Everybody assumed there’s a Hidden Immunity Idol at this beach, and it’s gonna be critical a-as to who finds it.</v>
      </c>
      <c r="T8" s="5"/>
      <c r="U8" s="4" t="str">
        <f>IFERROR(__xludf.DUMMYFUNCTION("""COMPUTED_VALUE"""),"Tyson (2/5): We got back to camp, and it was pretty standard fare. Like, everybody pats the puzzle makers on the back and says, “It’s not your fault.” It is. I mean, it was their fault. But that’s great for me, because I need Nick out of the picture.")</f>
        <v>Tyson (2/5): We got back to camp, and it was pretty standard fare. Like, everybody pats the puzzle makers on the back and says, “It’s not your fault.” It is. I mean, it was their fault. But that’s great for me, because I need Nick out of the picture.</v>
      </c>
      <c r="V8" s="5"/>
      <c r="W8" s="4" t="str">
        <f>IFERROR(__xludf.DUMMYFUNCTION("""COMPUTED_VALUE"""),"Adam (3/5): Luckily, I’m able to convince Denise that it makes way more sense to give me the other half of the idol. I mean, this is huge for me. But the idea of playing this game with Ben makes me a little nervous.")</f>
        <v>Adam (3/5): Luckily, I’m able to convince Denise that it makes way more sense to give me the other half of the idol. I mean, this is huge for me. But the idea of playing this game with Ben makes me a little nervous.</v>
      </c>
      <c r="X8" s="5"/>
      <c r="Y8" s="4" t="str">
        <f>IFERROR(__xludf.DUMMYFUNCTION("""COMPUTED_VALUE"""),"Wendell (2/2): I think Yul is coming after me. Maybe it’s because I talk a little too much in Tribal. It’s weird because I thought we were really like-minded. I thought we were locked in. I guess we’re not. Me and Michele have been a little wishy-washy, b"&amp;"ut she’s the one that I have the most of a rapport with, so I’m banking on Michele tonight to vote with me, and I’m banking on Nick to do the same.")</f>
        <v>Wendell (2/2): I think Yul is coming after me. Maybe it’s because I talk a little too much in Tribal. It’s weird because I thought we were really like-minded. I thought we were locked in. I guess we’re not. Me and Michele have been a little wishy-washy, but she’s the one that I have the most of a rapport with, so I’m banking on Michele tonight to vote with me, and I’m banking on Nick to do the same.</v>
      </c>
      <c r="Z8" s="5"/>
      <c r="AA8" s="4" t="str">
        <f>IFERROR(__xludf.DUMMYFUNCTION("""COMPUTED_VALUE"""),"Yul (2/3): (shouts - imitating Tony) Tony’s scared of sharks. And so, like, the idea that the shark was gonna bite him was freaking him out.")</f>
        <v>Yul (2/3): (shouts - imitating Tony) Tony’s scared of sharks. And so, like, the idea that the shark was gonna bite him was freaking him out.</v>
      </c>
      <c r="AB8" s="5"/>
      <c r="AC8" s="4" t="str">
        <f>IFERROR(__xludf.DUMMYFUNCTION("""COMPUTED_VALUE"""),"Sandra (1/3): Here I am for the fifth time, and once this is over, I’m retiring from the game. So, this season, I’m going to switch gears. I want to prove my worth to this tribe and catch a couple of fish.")</f>
        <v>Sandra (1/3): Here I am for the fifth time, and once this is over, I’m retiring from the game. So, this season, I’m going to switch gears. I want to prove my worth to this tribe and catch a couple of fish.</v>
      </c>
      <c r="AD8" s="5"/>
      <c r="AE8" s="4" t="str">
        <f>IFERROR(__xludf.DUMMYFUNCTION("""COMPUTED_VALUE"""),"Parvati (2/2): Danni and I, the first day that we hit the beach, we were talking. We were connecting. But now she’s coming after me. So, it’s weird.")</f>
        <v>Parvati (2/2): Danni and I, the first day that we hit the beach, we were talking. We were connecting. But now she’s coming after me. So, it’s weird.</v>
      </c>
      <c r="AF8" s="5"/>
      <c r="AG8" s="4" t="str">
        <f>IFERROR(__xludf.DUMMYFUNCTION("""COMPUTED_VALUE"""),"Rob (3/4): Today was not my best day. First, I find out they send my wife to Extinction Island. And then in the challenge, I blew it. I take full responsibility, but for whatever reason, I’m not too worried about it. I feel secure in the relationships tha"&amp;"t I’m building out here. So, for me, the question is which of these new-school guys is going home? It could be Jeremy. At this point, he’s on the bottom. On the other hand, Ben is a little bit of a wild card. He wants to seem harmless, but Ben is dangerou"&amp;"s. And I don’t trust him, so he might have to go.")</f>
        <v>Rob (3/4): Today was not my best day. First, I find out they send my wife to Extinction Island. And then in the challenge, I blew it. I take full responsibility, but for whatever reason, I’m not too worried about it. I feel secure in the relationships that I’m building out here. So, for me, the question is which of these new-school guys is going home? It could be Jeremy. At this point, he’s on the bottom. On the other hand, Ben is a little bit of a wild card. He wants to seem harmless, but Ben is dangerous. And I don’t trust him, so he might have to go.</v>
      </c>
      <c r="AH8" s="5"/>
      <c r="AI8" s="4" t="str">
        <f>IFERROR(__xludf.DUMMYFUNCTION("""COMPUTED_VALUE"""),"Ethan (1/8): First trip up the hill was pretty good. So, in my mind, I think, “Oh, 20 times. This isn’t gonna be so bad.” I mean, I’ve done marathons. I played professional soccer, I’ve been through cancer. We have till sundown to do this? Yeah, piece of "&amp;"cake.")</f>
        <v>Ethan (1/8): First trip up the hill was pretty good. So, in my mind, I think, “Oh, 20 times. This isn’t gonna be so bad.” I mean, I’ve done marathons. I played professional soccer, I’ve been through cancer. We have till sundown to do this? Yeah, piece of cake.</v>
      </c>
      <c r="AJ8" s="5"/>
      <c r="AK8" s="4" t="str">
        <f>IFERROR(__xludf.DUMMYFUNCTION("""COMPUTED_VALUE"""),"Danni (1/3): It was like running a marathon. And I’ve seen way too many people run races and just go too fast out of the gate. You’re running on no sleep, and no food, and very little water. But Natalie, she-- I don’t think she’s human. She kept the same "&amp;"pace the whole time.")</f>
        <v>Danni (1/3): It was like running a marathon. And I’ve seen way too many people run races and just go too fast out of the gate. You’re running on no sleep, and no food, and very little water. But Natalie, she-- I don’t think she’s human. She kept the same pace the whole time.</v>
      </c>
      <c r="AL8" s="5"/>
      <c r="AM8" s="4" t="str">
        <f>IFERROR(__xludf.DUMMYFUNCTION("""COMPUTED_VALUE"""),"Amber (3/4): Back when I played, you know, 20 years ago, 16 years ago, there weren’t any hidden idols or anything like this. So, this is all new to me.")</f>
        <v>Amber (3/4): Back when I played, you know, 20 years ago, 16 years ago, there weren’t any hidden idols or anything like this. So, this is all new to me.</v>
      </c>
      <c r="AN8" s="5"/>
    </row>
    <row r="9">
      <c r="A9" s="4" t="str">
        <f>IFERROR(__xludf.DUMMYFUNCTION("""COMPUTED_VALUE"""),"Tony (2/2): The first time, in Cagayan, it didn’t work out so well for Sarah. It worked out great for me, the Cops-R-Us alliance, which just included me, because, um, Sarah was voted off. But this time around, I’m gonna make it up to her if she gives me t"&amp;"hat trust.")</f>
        <v>Tony (2/2): The first time, in Cagayan, it didn’t work out so well for Sarah. It worked out great for me, the Cops-R-Us alliance, which just included me, because, um, Sarah was voted off. But this time around, I’m gonna make it up to her if she gives me that trust.</v>
      </c>
      <c r="B9" s="5"/>
      <c r="C9" s="4" t="str">
        <f>IFERROR(__xludf.DUMMYFUNCTION("""COMPUTED_VALUE"""),"Natalie (1/5): Immediately, I’m pretending like I have no idea what it can be. In my head, I knew that’s gonna lead us to something that we have to barter with to get our tokens. You know, basically sell it across the seas to a person that can find value "&amp;"in it in exchange for something that has value to me. So, it’s like a Survivor economy. We’re bartering back and forth.")</f>
        <v>Natalie (1/5): Immediately, I’m pretending like I have no idea what it can be. In my head, I knew that’s gonna lead us to something that we have to barter with to get our tokens. You know, basically sell it across the seas to a person that can find value in it in exchange for something that has value to me. So, it’s like a Survivor economy. We’re bartering back and forth.</v>
      </c>
      <c r="D9" s="5"/>
      <c r="E9" s="4" t="str">
        <f>IFERROR(__xludf.DUMMYFUNCTION("""COMPUTED_VALUE"""),"Michele (2/3): Wendell, when he got here, he kept his distance from Parv and I, and, honestly, I’m not very surprised that he’s playing this game like that, because that’s how it was in our relationship in the first place. Wendell, right now, is sending m"&amp;"e the “You up?” text and I just wanna be like, “New season. Who dis?” It’s really hard to have Wendell here and not have bad blood, because I wanna be like, “You’ve broken my trust in real life, and you hurt me because of it.”")</f>
        <v>Michele (2/3): Wendell, when he got here, he kept his distance from Parv and I, and, honestly, I’m not very surprised that he’s playing this game like that, because that’s how it was in our relationship in the first place. Wendell, right now, is sending me the “You up?” text and I just wanna be like, “New season. Who dis?” It’s really hard to have Wendell here and not have bad blood, because I wanna be like, “You’ve broken my trust in real life, and you hurt me because of it.”</v>
      </c>
      <c r="F9" s="5"/>
      <c r="G9" s="4" t="str">
        <f>IFERROR(__xludf.DUMMYFUNCTION("""COMPUTED_VALUE"""),"Sarah (1/3): I think with everybody being a veteran player, we’ve come back and we’re taking advantage of our playground. I’m having the most fun I’ve ever had out here.")</f>
        <v>Sarah (1/3): I think with everybody being a veteran player, we’ve come back and we’re taking advantage of our playground. I’m having the most fun I’ve ever had out here.</v>
      </c>
      <c r="H9" s="5"/>
      <c r="I9" s="4" t="str">
        <f>IFERROR(__xludf.DUMMYFUNCTION("""COMPUTED_VALUE"""),"Ben (2/2): Tonight, we want to break up the group of Parvati, Ethan and Rob. At this point, the most dangerous person out of those three is Parvati. She knows how to bat her eyes, smile her pretty teeth, and manipulate people to work with her. And that’s "&amp;"why it’s scary to have her in the game as opposed to Rob or Ethan.")</f>
        <v>Ben (2/2): Tonight, we want to break up the group of Parvati, Ethan and Rob. At this point, the most dangerous person out of those three is Parvati. She knows how to bat her eyes, smile her pretty teeth, and manipulate people to work with her. And that’s why it’s scary to have her in the game as opposed to Rob or Ethan.</v>
      </c>
      <c r="J9" s="5"/>
      <c r="K9" s="4" t="str">
        <f>IFERROR(__xludf.DUMMYFUNCTION("""COMPUTED_VALUE"""),"Denise (2/4): Sandra is very direct and very honest, and I think she really believes she’s in charge of the game. That’s not how I play, but it’s the way the game’s played. So my strategy is to kind of play it humbly, to let them know that I get that I kn"&amp;"ow I need them, they don’t need me.")</f>
        <v>Denise (2/4): Sandra is very direct and very honest, and I think she really believes she’s in charge of the game. That’s not how I play, but it’s the way the game’s played. So my strategy is to kind of play it humbly, to let them know that I get that I know I need them, they don’t need me.</v>
      </c>
      <c r="L9" s="5"/>
      <c r="M9" s="4" t="str">
        <f>IFERROR(__xludf.DUMMYFUNCTION("""COMPUTED_VALUE"""),"Nick (3/3): This is a huge decision. Parvati is a threat, but she’s a visible threat. Whereas Wendell, he is more of, like, a hidden threat. So it makes sense to get rid of him if I can keep somebody that I can actually trust. Whatever I do tonight, is go"&amp;"nna have huge consequences. I just hope I don’t regret it.")</f>
        <v>Nick (3/3): This is a huge decision. Parvati is a threat, but she’s a visible threat. Whereas Wendell, he is more of, like, a hidden threat. So it makes sense to get rid of him if I can keep somebody that I can actually trust. Whatever I do tonight, is gonna have huge consequences. I just hope I don’t regret it.</v>
      </c>
      <c r="N9" s="5"/>
      <c r="O9" s="4" t="str">
        <f>IFERROR(__xludf.DUMMYFUNCTION("""COMPUTED_VALUE"""),"Jeremy (2/2): Adam is definitely a liability. He can’t switch it off. He can go. I-I-- I can’t keep babysitting him and keeping him around and it’s driving me crazy. I’m done with it.")</f>
        <v>Jeremy (2/2): Adam is definitely a liability. He can’t switch it off. He can go. I-I-- I can’t keep babysitting him and keeping him around and it’s driving me crazy. I’m done with it.</v>
      </c>
      <c r="P9" s="5"/>
      <c r="Q9" s="4" t="str">
        <f>IFERROR(__xludf.DUMMYFUNCTION("""COMPUTED_VALUE"""),"Kim (1/1): I feel good with this group of people. It’s a bit of an interesting dynamic. Like, I have this relationship with Tony. I love Tony. However, I really feel good with Jeremy and Denise. You know, like, Jeremy and I particularly have a great bond,"&amp;" and I really like Denise a lot as a player. I trust her. I think she’s well-meaning. I think we could play well together. So if push came to shove, I think I could be convinced to go with them, at this point. And I haven’t been dominating this game. And "&amp;"so I like being in charge of my own fate out here and getting the chance to make new bonds with people. I think it gives me more options.")</f>
        <v>Kim (1/1): I feel good with this group of people. It’s a bit of an interesting dynamic. Like, I have this relationship with Tony. I love Tony. However, I really feel good with Jeremy and Denise. You know, like, Jeremy and I particularly have a great bond, and I really like Denise a lot as a player. I trust her. I think she’s well-meaning. I think we could play well together. So if push came to shove, I think I could be convinced to go with them, at this point. And I haven’t been dominating this game. And so I like being in charge of my own fate out here and getting the chance to make new bonds with people. I think it gives me more options.</v>
      </c>
      <c r="R9" s="5"/>
      <c r="S9" s="4" t="str">
        <f>IFERROR(__xludf.DUMMYFUNCTION("""COMPUTED_VALUE"""),"Sophie (2/6): So, I emptied my pockets with the rest of them, but I’m terrified, because I knew I can’t be seen looking happy. Because while the whole group is looking for the idol, I found this lovely new bracelet (shows HII). I was given half of Kim’s H"&amp;"idden Immunity Idol. And then I gave it back to Kim before the swap. But I can now see Kim’s dilemma.")</f>
        <v>Sophie (2/6): So, I emptied my pockets with the rest of them, but I’m terrified, because I knew I can’t be seen looking happy. Because while the whole group is looking for the idol, I found this lovely new bracelet (shows HII). I was given half of Kim’s Hidden Immunity Idol. And then I gave it back to Kim before the swap. But I can now see Kim’s dilemma.</v>
      </c>
      <c r="T9" s="5"/>
      <c r="U9" s="4" t="str">
        <f>IFERROR(__xludf.DUMMYFUNCTION("""COMPUTED_VALUE"""),"Tyson (3/5): Nick doesn’t do much. He’s not helpful at camp. He blew the puzzle. And he’s one of these unconnected players that I want out of the game.")</f>
        <v>Tyson (3/5): Nick doesn’t do much. He’s not helpful at camp. He blew the puzzle. And he’s one of these unconnected players that I want out of the game.</v>
      </c>
      <c r="V9" s="5"/>
      <c r="W9" s="4" t="str">
        <f>IFERROR(__xludf.DUMMYFUNCTION("""COMPUTED_VALUE"""),"Adam (4/5): This is incredible news for me. The old-schoolers are turning on each other, and it started with Danni throwing Parv under the bus. Honestly, if I had my choice, it would be Parv. Parvati is a massive threat in this game, but she is super tigh"&amp;"t with Boston Rob. And Boston Rob is the godfather, and going against the godfather is really dangerous.")</f>
        <v>Adam (4/5): This is incredible news for me. The old-schoolers are turning on each other, and it started with Danni throwing Parv under the bus. Honestly, if I had my choice, it would be Parv. Parvati is a massive threat in this game, but she is super tight with Boston Rob. And Boston Rob is the godfather, and going against the godfather is really dangerous.</v>
      </c>
      <c r="X9" s="5"/>
      <c r="Y9" s="4" t="str">
        <f>IFERROR(__xludf.DUMMYFUNCTION("""COMPUTED_VALUE"""),"Wendell (1/3): At this point in the game, you want to have the right team around you and have the right people protecting you. I have Michele and I have Nick, two people that I can really trust. But we need more numbers. I met Jeremy outside the game once"&amp;" or twice. I know he’s a great guy, and I can work with him. So, at this point in the game, I really want to work on my relationships.")</f>
        <v>Wendell (1/3): At this point in the game, you want to have the right team around you and have the right people protecting you. I have Michele and I have Nick, two people that I can really trust. But we need more numbers. I met Jeremy outside the game once or twice. I know he’s a great guy, and I can work with him. So, at this point in the game, I really want to work on my relationships.</v>
      </c>
      <c r="Z9" s="5"/>
      <c r="AA9" s="4" t="str">
        <f>IFERROR(__xludf.DUMMYFUNCTION("""COMPUTED_VALUE"""),"Yul (3/3): We want to keep the momentum going, and I think one of the components of keeping that momentum going is keeping morale high and being well-fed. And Sandra is a big part of that. So, I know Tyson is targeting Sandra, but I don’t want to lose San"&amp;"dra.")</f>
        <v>Yul (3/3): We want to keep the momentum going, and I think one of the components of keeping that momentum going is keeping morale high and being well-fed. And Sandra is a big part of that. So, I know Tyson is targeting Sandra, but I don’t want to lose Sandra.</v>
      </c>
      <c r="AB9" s="5"/>
      <c r="AC9" s="4" t="str">
        <f>IFERROR(__xludf.DUMMYFUNCTION("""COMPUTED_VALUE"""),"Sandra (2/3): Yay! I got us a shark. Us waking up to a shark steak breakfast… no one is at my level just yet.")</f>
        <v>Sandra (2/3): Yay! I got us a shark. Us waking up to a shark steak breakfast… no one is at my level just yet.</v>
      </c>
      <c r="AD9" s="5"/>
      <c r="AE9" s="4" t="str">
        <f>IFERROR(__xludf.DUMMYFUNCTION("""COMPUTED_VALUE"""),"Parvati (1/1): Because Adam broke the cardinal rule of Survivor and he told Rob, who’s aligned with the person who you’re planning to blindside, me, I now know Adam’s plan. Because Adam’s trying to blindside me, it’s got to be Adam. I’m ready to pounce on"&amp;" Adam, devour that guy and just spit out his bones on Edge of Extinction.")</f>
        <v>Parvati (1/1): Because Adam broke the cardinal rule of Survivor and he told Rob, who’s aligned with the person who you’re planning to blindside, me, I now know Adam’s plan. Because Adam’s trying to blindside me, it’s got to be Adam. I’m ready to pounce on Adam, devour that guy and just spit out his bones on Edge of Extinction.</v>
      </c>
      <c r="AF9" s="5"/>
      <c r="AG9" s="4" t="str">
        <f>IFERROR(__xludf.DUMMYFUNCTION("""COMPUTED_VALUE"""),"Rob (4/4): In the beginning of this game, even though she threw my name out there, I was completely willing to forgive that. But then Danni came up with the plan to vote out Parvati. I mean, Danni, Parvati is my number one.")</f>
        <v>Rob (4/4): In the beginning of this game, even though she threw my name out there, I was completely willing to forgive that. But then Danni came up with the plan to vote out Parvati. I mean, Danni, Parvati is my number one.</v>
      </c>
      <c r="AH9" s="5"/>
      <c r="AI9" s="4" t="str">
        <f>IFERROR(__xludf.DUMMYFUNCTION("""COMPUTED_VALUE"""),"Ethan (2/8): I mean, she’s a crossfit trainer, so I expected her to be strong and fit, but she is a beast. And, for me, self-doubt crept in around log ten. Definitely. I wanted to be first, and then I scrapped that concept, and then I realized I just got "&amp;"to get it done.")</f>
        <v>Ethan (2/8): I mean, she’s a crossfit trainer, so I expected her to be strong and fit, but she is a beast. And, for me, self-doubt crept in around log ten. Definitely. I wanted to be first, and then I scrapped that concept, and then I realized I just got to get it done.</v>
      </c>
      <c r="AJ9" s="5"/>
      <c r="AK9" s="4" t="str">
        <f>IFERROR(__xludf.DUMMYFUNCTION("""COMPUTED_VALUE"""),"Danni (2/3): It’s like, I try to compare it to childbirth, but like, in childbirth, you at least get a baby afterwards. Like, here, you get a Fire Token.")</f>
        <v>Danni (2/3): It’s like, I try to compare it to childbirth, but like, in childbirth, you at least get a baby afterwards. Like, here, you get a Fire Token.</v>
      </c>
      <c r="AL9" s="5"/>
      <c r="AM9" s="4" t="str">
        <f>IFERROR(__xludf.DUMMYFUNCTION("""COMPUTED_VALUE"""),"Amber (4/4): We were completely lost. Either we’re reading the clue all wrong, or maybe there’s not something out there today. Maybe it’s something that is gonna happen tomorrow, and, today there’s just a sign there to get our brains thinking.")</f>
        <v>Amber (4/4): We were completely lost. Either we’re reading the clue all wrong, or maybe there’s not something out there today. Maybe it’s something that is gonna happen tomorrow, and, today there’s just a sign there to get our brains thinking.</v>
      </c>
      <c r="AN9" s="5"/>
    </row>
    <row r="10">
      <c r="A10" s="4" t="str">
        <f>IFERROR(__xludf.DUMMYFUNCTION("""COMPUTED_VALUE"""),"Tony (1/3): I said, “Oh, hey, let me jump in. Let me be the hero. Let me grab the shark.” So I grab the shark, just pick it up. As soon as I picked it up, it went… (shouts)")</f>
        <v>Tony (1/3): I said, “Oh, hey, let me jump in. Let me be the hero. Let me grab the shark.” So I grab the shark, just pick it up. As soon as I picked it up, it went… (shouts)</v>
      </c>
      <c r="B10" s="5"/>
      <c r="C10" s="4" t="str">
        <f>IFERROR(__xludf.DUMMYFUNCTION("""COMPUTED_VALUE"""),"Natalie (2/5): There are so many random places it could be, and since the note wasn’t specific, we ended up basically scouring the entire island.")</f>
        <v>Natalie (2/5): There are so many random places it could be, and since the note wasn’t specific, we ended up basically scouring the entire island.</v>
      </c>
      <c r="D10" s="5"/>
      <c r="E10" s="4" t="str">
        <f>IFERROR(__xludf.DUMMYFUNCTION("""COMPUTED_VALUE"""),"Michele (3/3): Of course I don’t wanna get burned by Wendell again in this game like I got burnt dating him. This is a game for 2 million dollars, and better believe that I can separate my relationship with Wendell from playing this game and I will take h"&amp;"im out if that’s necessary.")</f>
        <v>Michele (3/3): Of course I don’t wanna get burned by Wendell again in this game like I got burnt dating him. This is a game for 2 million dollars, and better believe that I can separate my relationship with Wendell from playing this game and I will take him out if that’s necessary.</v>
      </c>
      <c r="F10" s="5"/>
      <c r="G10" s="4" t="str">
        <f>IFERROR(__xludf.DUMMYFUNCTION("""COMPUTED_VALUE"""),"Sarah (2/3): At this point, I know people don’t trust Tyson. But, surprisingly, Tyson and I have this bond, and it’s-it’s great. We mesh so well together, and those are the types of people that you rely on.")</f>
        <v>Sarah (2/3): At this point, I know people don’t trust Tyson. But, surprisingly, Tyson and I have this bond, and it’s-it’s great. We mesh so well together, and those are the types of people that you rely on.</v>
      </c>
      <c r="H10" s="5"/>
      <c r="I10" s="4" t="str">
        <f>IFERROR(__xludf.DUMMYFUNCTION("""COMPUTED_VALUE"""),"Ben (1/1): Adam is that little weasel that’s sneaking through the bushes, and whispering in everybody’s ear, you know, and that’s not good for my game. However, he’s very lucky that the biggest threats in the tribe are Boston Rob and Parvati. They’re good"&amp;" at what they do and if you give them too much rope, they’re gonna grab a loop and put it around your neck and hang ya.")</f>
        <v>Ben (1/1): Adam is that little weasel that’s sneaking through the bushes, and whispering in everybody’s ear, you know, and that’s not good for my game. However, he’s very lucky that the biggest threats in the tribe are Boston Rob and Parvati. They’re good at what they do and if you give them too much rope, they’re gonna grab a loop and put it around your neck and hang ya.</v>
      </c>
      <c r="J10" s="5"/>
      <c r="K10" s="4" t="str">
        <f>IFERROR(__xludf.DUMMYFUNCTION("""COMPUTED_VALUE"""),"Denise (3/4): This is not a selfless act. There’s something in this for her, and what I think is in it for her is I stay in the game and her hands are clean. I actually have an idol in my bag, so I don’t need this. But if it's real, it serves another purp"&amp;"ose. I could make a move that literally, for the first time in my Survivor career, feels like it could be game-changing.")</f>
        <v>Denise (3/4): This is not a selfless act. There’s something in this for her, and what I think is in it for her is I stay in the game and her hands are clean. I actually have an idol in my bag, so I don’t need this. But if it's real, it serves another purpose. I could make a move that literally, for the first time in my Survivor career, feels like it could be game-changing.</v>
      </c>
      <c r="L10" s="5"/>
      <c r="M10" s="4" t="str">
        <f>IFERROR(__xludf.DUMMYFUNCTION("""COMPUTED_VALUE"""),"Nick (1/2): I’m so frustrated with Wendell over us losing today. He should be focusing on the puzzle, not showboating, talking trash. We lose this challenge by a second, and if it wasn’t for Wendell screwing up the challenge, we would have won. It was my "&amp;"goal to keep this four together to the merge, and if it wasn’t for Wendell, we would’ve done that.")</f>
        <v>Nick (1/2): I’m so frustrated with Wendell over us losing today. He should be focusing on the puzzle, not showboating, talking trash. We lose this challenge by a second, and if it wasn’t for Wendell screwing up the challenge, we would have won. It was my goal to keep this four together to the merge, and if it wasn’t for Wendell, we would’ve done that.</v>
      </c>
      <c r="N10" s="5"/>
      <c r="O10" s="4" t="str">
        <f>IFERROR(__xludf.DUMMYFUNCTION("""COMPUTED_VALUE"""),"Jeremy (1/2): Oh, my God. The Dakal camp, it’s crazy. First of all, the shelter is unbelievable. So I’m George and Denise is Louise because we’re moving on up. But coming in down three original Dakal to two Seles, I need to find who is on the outs in that"&amp;" three. So I would really like to get a big glass, a nice big tall beer of information so it can quench my thirst for knowledge.")</f>
        <v>Jeremy (1/2): Oh, my God. The Dakal camp, it’s crazy. First of all, the shelter is unbelievable. So I’m George and Denise is Louise because we’re moving on up. But coming in down three original Dakal to two Seles, I need to find who is on the outs in that three. So I would really like to get a big glass, a nice big tall beer of information so it can quench my thirst for knowledge.</v>
      </c>
      <c r="P10" s="5"/>
      <c r="Q10" s="4" t="str">
        <f>IFERROR(__xludf.DUMMYFUNCTION("""COMPUTED_VALUE"""),"Kim (1/1): We truly are in survival mode. It’s hard out here. I mean, you either laugh or cry. Like, it’s almost comical how miserable we are. We’re freaking freezing.")</f>
        <v>Kim (1/1): We truly are in survival mode. It’s hard out here. I mean, you either laugh or cry. Like, it’s almost comical how miserable we are. We’re freaking freezing.</v>
      </c>
      <c r="R10" s="5"/>
      <c r="S10" s="4" t="str">
        <f>IFERROR(__xludf.DUMMYFUNCTION("""COMPUTED_VALUE"""),"Sophie (3/6): I’ve never really been able to read Sarah. But I really felt, after giving her this half of the idol, she felt like, “This is a girl I can work with to the end.” And being in the minority position on a tribe that’s really divided, that might"&amp;" even be more powerful than the Hidden Immunity Idol itself.")</f>
        <v>Sophie (3/6): I’ve never really been able to read Sarah. But I really felt, after giving her this half of the idol, she felt like, “This is a girl I can work with to the end.” And being in the minority position on a tribe that’s really divided, that might even be more powerful than the Hidden Immunity Idol itself.</v>
      </c>
      <c r="T10" s="5"/>
      <c r="U10" s="4" t="str">
        <f>IFERROR(__xludf.DUMMYFUNCTION("""COMPUTED_VALUE"""),"Tyson (4/5): Nobody wants to make the first move, but I need to start dictating the direction of my game. It’s an easy vote. The entire tribe’s on board, and it’s back to kumbaya.")</f>
        <v>Tyson (4/5): Nobody wants to make the first move, but I need to start dictating the direction of my game. It’s an easy vote. The entire tribe’s on board, and it’s back to kumbaya.</v>
      </c>
      <c r="V10" s="5"/>
      <c r="W10" s="4" t="str">
        <f>IFERROR(__xludf.DUMMYFUNCTION("""COMPUTED_VALUE"""),"Adam (5/5): We can pull this off. I know where the idol is, and so I know that Parvati doesn’t have it, and so we can just vote her out of the game. But it’s all about choosing when to take these risks because it could backfire. But I know that I will nev"&amp;"er win this game if I don’t take those risks.")</f>
        <v>Adam (5/5): We can pull this off. I know where the idol is, and so I know that Parvati doesn’t have it, and so we can just vote her out of the game. But it’s all about choosing when to take these risks because it could backfire. But I know that I will never win this game if I don’t take those risks.</v>
      </c>
      <c r="X10" s="5"/>
      <c r="Y10" s="4" t="str">
        <f>IFERROR(__xludf.DUMMYFUNCTION("""COMPUTED_VALUE"""),"Wendell (2/3): Denise took down the queen. That places a lot of eyes on Denise. And I want to vote people out that are playing a winner’s game right now. Man, get them away from this island.")</f>
        <v>Wendell (2/3): Denise took down the queen. That places a lot of eyes on Denise. And I want to vote people out that are playing a winner’s game right now. Man, get them away from this island.</v>
      </c>
      <c r="Z10" s="5"/>
      <c r="AA10" s="4" t="str">
        <f>IFERROR(__xludf.DUMMYFUNCTION("""COMPUTED_VALUE"""),"Yul (1/1): In the game of Survivor, these happy times are just as important as the war times. We’re getting food, we’re bonding with one another, we’re winning the challenges. All of that just kind of builds on top of each other and the cumulative effect "&amp;"is that we’re just on a roll. Right now, we all like each other and can still continue with this illusion that we’re all tight with one another, but in reality, me and Nick, Wendell and Sophie, we’re the strongest alliance within this tribe and I don’t th"&amp;"ink anyone’s suspecting that that’s the case. So right now, I feel good. Like, I have maximum range of options in front of me.")</f>
        <v>Yul (1/1): In the game of Survivor, these happy times are just as important as the war times. We’re getting food, we’re bonding with one another, we’re winning the challenges. All of that just kind of builds on top of each other and the cumulative effect is that we’re just on a roll. Right now, we all like each other and can still continue with this illusion that we’re all tight with one another, but in reality, me and Nick, Wendell and Sophie, we’re the strongest alliance within this tribe and I don’t think anyone’s suspecting that that’s the case. So right now, I feel good. Like, I have maximum range of options in front of me.</v>
      </c>
      <c r="AB10" s="5"/>
      <c r="AC10" s="4" t="str">
        <f>IFERROR(__xludf.DUMMYFUNCTION("""COMPUTED_VALUE"""),"Sandra (3/3): There is no way that Tyson’s gonna come after me and that he’s not gonna pay the price for it. Don’t come after me. If you (censored) come after me, I better not find out about it.")</f>
        <v>Sandra (3/3): There is no way that Tyson’s gonna come after me and that he’s not gonna pay the price for it. Don’t come after me. If you (censored) come after me, I better not find out about it.</v>
      </c>
      <c r="AD10" s="5"/>
      <c r="AE10" s="4" t="str">
        <f>IFERROR(__xludf.DUMMYFUNCTION("""COMPUTED_VALUE"""),"Parvati (1/1): So now that it’s just Rob and I, on the bottom, it doesn’t mean that we’re gonna lay down and die. You know, Ethan sent me his Fire Token, and with this comes a bit of a responsibility to avenge his blindside.")</f>
        <v>Parvati (1/1): So now that it’s just Rob and I, on the bottom, it doesn’t mean that we’re gonna lay down and die. You know, Ethan sent me his Fire Token, and with this comes a bit of a responsibility to avenge his blindside.</v>
      </c>
      <c r="AF10" s="5"/>
      <c r="AG10" s="4" t="str">
        <f>IFERROR(__xludf.DUMMYFUNCTION("""COMPUTED_VALUE"""),"Rob (1/3): Losing today’s challenge was tough. And when we get back to the camp, it was almost like it was a standoff. Season 40 is a different kind of season. These players know what they’re doing. Everybody’s kind of going over their own game plans in t"&amp;"heir own heads, waiting to see who’s gonna move first.")</f>
        <v>Rob (1/3): Losing today’s challenge was tough. And when we get back to the camp, it was almost like it was a standoff. Season 40 is a different kind of season. These players know what they’re doing. Everybody’s kind of going over their own game plans in their own heads, waiting to see who’s gonna move first.</v>
      </c>
      <c r="AH10" s="5"/>
      <c r="AI10" s="4" t="str">
        <f>IFERROR(__xludf.DUMMYFUNCTION("""COMPUTED_VALUE"""),"Ethan (3/8): (narrating while resting against a tree) It’s a tough challenge right now, and I’m struggling to get through it. So, I got to finish by sundown. So, I’m going as fast as I can. I’ll go until my legs collapse, or the sun goes down. I may not f"&amp;"inish, but… I’m not gonna stop.")</f>
        <v>Ethan (3/8): (narrating while resting against a tree) It’s a tough challenge right now, and I’m struggling to get through it. So, I got to finish by sundown. So, I’m going as fast as I can. I’ll go until my legs collapse, or the sun goes down. I may not finish, but… I’m not gonna stop.</v>
      </c>
      <c r="AJ10" s="5"/>
      <c r="AK10" s="4" t="str">
        <f>IFERROR(__xludf.DUMMYFUNCTION("""COMPUTED_VALUE"""),"Danni (3/3): After seeing how much Ethan struggled, and still pick himself up, it was inspiring, you know, it was incredible. And so, on that last run for him, we felt like... we all needed to be a part of that.")</f>
        <v>Danni (3/3): After seeing how much Ethan struggled, and still pick himself up, it was inspiring, you know, it was incredible. And so, on that last run for him, we felt like... we all needed to be a part of that.</v>
      </c>
      <c r="AL10" s="5"/>
      <c r="AM10" s="4" t="str">
        <f>IFERROR(__xludf.DUMMYFUNCTION("""COMPUTED_VALUE"""),"Amber (1/2): Natalie got some Tree Mail for us. We get these bamboo tubes wrapped up in these pretty shells, and we open ‘em up and… (looks at parchment with tree figure) Natalie and I have been up to get rice several times, and we’ve done some exploring "&amp;"while we were on the mountain, and we’ve noticed these trees that stand out among all the green around ‘em, so we were just thinking about getting to that tree right away.")</f>
        <v>Amber (1/2): Natalie got some Tree Mail for us. We get these bamboo tubes wrapped up in these pretty shells, and we open ‘em up and… (looks at parchment with tree figure) Natalie and I have been up to get rice several times, and we’ve done some exploring while we were on the mountain, and we’ve noticed these trees that stand out among all the green around ‘em, so we were just thinking about getting to that tree right away.</v>
      </c>
      <c r="AN10" s="5"/>
    </row>
    <row r="11">
      <c r="A11" s="4" t="str">
        <f>IFERROR(__xludf.DUMMYFUNCTION("""COMPUTED_VALUE"""),"Tony (2/3): So many thoughts went through my mind in, like, a millisecond. The first reaction was to let it go. So it would’ve fell back in the water and it would escape. There-- I-I would’ve-- I would’ve just said, “Guys, let me just swim to the Edge, be"&amp;"cause you don’t need to vote me off tonight. I know who’s going.” Oh, man, what a cluster that was.")</f>
        <v>Tony (2/3): So many thoughts went through my mind in, like, a millisecond. The first reaction was to let it go. So it would’ve fell back in the water and it would escape. There-- I-I would’ve-- I would’ve just said, “Guys, let me just swim to the Edge, because you don’t need to vote me off tonight. I know who’s going.” Oh, man, what a cluster that was.</v>
      </c>
      <c r="B11" s="5"/>
      <c r="C11" s="4" t="str">
        <f>IFERROR(__xludf.DUMMYFUNCTION("""COMPUTED_VALUE"""),"Natalie (3/5): We made that long trek all the way up to the rice bucket, looked in the rice bucket, around the rice bucket.")</f>
        <v>Natalie (3/5): We made that long trek all the way up to the rice bucket, looked in the rice bucket, around the rice bucket.</v>
      </c>
      <c r="D11" s="5"/>
      <c r="E11" s="4" t="str">
        <f>IFERROR(__xludf.DUMMYFUNCTION("""COMPUTED_VALUE"""),"Michele (1/2): I hate to say it, but honestly, I don’t think this plan is gonna work. These three guys are tight. They’re not gonna vote each other out at this point. And it sucks. Parv is my best friend out here, but I don’t know if I can save her. So if"&amp;" she’s already going home, all I can do is try to see if there’s some way for it to benefit my game.")</f>
        <v>Michele (1/2): I hate to say it, but honestly, I don’t think this plan is gonna work. These three guys are tight. They’re not gonna vote each other out at this point. And it sucks. Parv is my best friend out here, but I don’t know if I can save her. So if she’s already going home, all I can do is try to see if there’s some way for it to benefit my game.</v>
      </c>
      <c r="F11" s="5"/>
      <c r="G11" s="4" t="str">
        <f>IFERROR(__xludf.DUMMYFUNCTION("""COMPUTED_VALUE"""),"Sarah (3/3): Tony’s right. The big threats, we need to band together ‘cause we’re being bamboozled. Kim and I are 100% on board. The problem is it all hinges on Sandra. If Sandra’s not on board, the plan doesn’t work.")</f>
        <v>Sarah (3/3): Tony’s right. The big threats, we need to band together ‘cause we’re being bamboozled. Kim and I are 100% on board. The problem is it all hinges on Sandra. If Sandra’s not on board, the plan doesn’t work.</v>
      </c>
      <c r="H11" s="5"/>
      <c r="I11" s="4" t="str">
        <f>IFERROR(__xludf.DUMMYFUNCTION("""COMPUTED_VALUE"""),"Ben (1/2): So, we arrive at Yara, and it’s not the prettiest of beaches that we’ve been to here in Fiji. On paper, we should be sitting pretty, right?, with the three of us from Sele and then the two gals from, uh, Dakal. But I’m here with Rob and Adam, t"&amp;"he two people that have blown up my game and lied to each other and then told everybody secrets about each other, and it’s just like… (groans loudly) I can’t get away.")</f>
        <v>Ben (1/2): So, we arrive at Yara, and it’s not the prettiest of beaches that we’ve been to here in Fiji. On paper, we should be sitting pretty, right?, with the three of us from Sele and then the two gals from, uh, Dakal. But I’m here with Rob and Adam, the two people that have blown up my game and lied to each other and then told everybody secrets about each other, and it’s just like… (groans loudly) I can’t get away.</v>
      </c>
      <c r="J11" s="5"/>
      <c r="K11" s="4" t="str">
        <f>IFERROR(__xludf.DUMMYFUNCTION("""COMPUTED_VALUE"""),"Denise (4/4): If the votes are coming the way that Sandra is telling me they’re coming and everybody’s voting for me, I can pick anyone of those people and send them home. I’ve never had power like this in the game, ever.")</f>
        <v>Denise (4/4): If the votes are coming the way that Sandra is telling me they’re coming and everybody’s voting for me, I can pick anyone of those people and send them home. I’ve never had power like this in the game, ever.</v>
      </c>
      <c r="L11" s="5"/>
      <c r="M11" s="4" t="str">
        <f>IFERROR(__xludf.DUMMYFUNCTION("""COMPUTED_VALUE"""),"Nick (2/2): Yul wants to backstab Wendell and get the Fire Tokens that Wendell has. It’s definitely kind of a dark, strange situation, and I’m slowly realizing that siding with Yul is super dangerous in-in this game.")</f>
        <v>Nick (2/2): Yul wants to backstab Wendell and get the Fire Tokens that Wendell has. It’s definitely kind of a dark, strange situation, and I’m slowly realizing that siding with Yul is super dangerous in-in this game.</v>
      </c>
      <c r="N11" s="5"/>
      <c r="O11" s="4" t="str">
        <f>IFERROR(__xludf.DUMMYFUNCTION("""COMPUTED_VALUE"""),"Jeremy (2/2): Kim seems like she’s been on the outs, and that’s a good sign for me, ‘cause that’s the weak link that I’m looking for.")</f>
        <v>Jeremy (2/2): Kim seems like she’s been on the outs, and that’s a good sign for me, ‘cause that’s the weak link that I’m looking for.</v>
      </c>
      <c r="P11" s="5"/>
      <c r="Q11" s="4" t="str">
        <f>IFERROR(__xludf.DUMMYFUNCTION("""COMPUTED_VALUE"""),"Kim (1/2): Feels amazing to have the Immunity Necklace walking into Tribal tonight. But really, tonight’s vote is not, like, a huge, crazy vote unless something goes down and an idol gets played.")</f>
        <v>Kim (1/2): Feels amazing to have the Immunity Necklace walking into Tribal tonight. But really, tonight’s vote is not, like, a huge, crazy vote unless something goes down and an idol gets played.</v>
      </c>
      <c r="R11" s="5"/>
      <c r="S11" s="4" t="str">
        <f>IFERROR(__xludf.DUMMYFUNCTION("""COMPUTED_VALUE"""),"Sophie (4/6): (sighs) Leaving that challenge, being somebody who was part of the puzzle-losing duo… I felt my game potentially slipping through my fingers.")</f>
        <v>Sophie (4/6): (sighs) Leaving that challenge, being somebody who was part of the puzzle-losing duo… I felt my game potentially slipping through my fingers.</v>
      </c>
      <c r="T11" s="5"/>
      <c r="U11" s="4" t="str">
        <f>IFERROR(__xludf.DUMMYFUNCTION("""COMPUTED_VALUE"""),"Tyson (5/5): It’s for sure a bummer being voted out, but the Edge of Extinction does take a little bit of the sting out of it. I assume it’s just gonna be living the aloha lifestyle 24/7. Piña coladas, perhaps.")</f>
        <v>Tyson (5/5): It’s for sure a bummer being voted out, but the Edge of Extinction does take a little bit of the sting out of it. I assume it’s just gonna be living the aloha lifestyle 24/7. Piña coladas, perhaps.</v>
      </c>
      <c r="V11" s="5"/>
      <c r="W11" s="4" t="str">
        <f>IFERROR(__xludf.DUMMYFUNCTION("""COMPUTED_VALUE"""),"Adam (1/4): At Tribal Council, it was a unanimous vote. Danni went home, because Boston Rob, Parvati and Ethan decided to betray her. So, to me, the three old-schoolers have been running the show here. Boston Rob feels like he needs to be in control at al"&amp;"l times. He won this game because he was in control from start to finish. But this is not Survivor: Redemption Island. This is Survivor: Winners at War. He needs to adapt and maybe play a little bit more like I am! This is the time to draw a line in the s"&amp;"and and target some of the big dogs in this game.")</f>
        <v>Adam (1/4): At Tribal Council, it was a unanimous vote. Danni went home, because Boston Rob, Parvati and Ethan decided to betray her. So, to me, the three old-schoolers have been running the show here. Boston Rob feels like he needs to be in control at all times. He won this game because he was in control from start to finish. But this is not Survivor: Redemption Island. This is Survivor: Winners at War. He needs to adapt and maybe play a little bit more like I am! This is the time to draw a line in the sand and target some of the big dogs in this game.</v>
      </c>
      <c r="X11" s="5"/>
      <c r="Y11" s="4" t="str">
        <f>IFERROR(__xludf.DUMMYFUNCTION("""COMPUTED_VALUE"""),"Wendell (3/3): I’m captive right now, but I’m plotting a way to escape this wretched prison that they call the Edge of Extinction. Once I get out of here, I’m gonna do what I need to do. The war is not over.")</f>
        <v>Wendell (3/3): I’m captive right now, but I’m plotting a way to escape this wretched prison that they call the Edge of Extinction. Once I get out of here, I’m gonna do what I need to do. The war is not over.</v>
      </c>
      <c r="Z11" s="5"/>
      <c r="AA11" s="4" t="str">
        <f>IFERROR(__xludf.DUMMYFUNCTION("""COMPUTED_VALUE"""),"Yul (1/1): I know Jonathan Penner because Jonathan is someone I played with on Cook Islands. We’ve become very close friends and I’ve become close with his family. And over the past year, his wife Stacy Title, who’s an amazing woman, was diagnosed with AL"&amp;"S, Lou Gehrig’s disease, and it’s been an absolutely, devastating knockout punch. Stacy has lost control of her-- most of her body, except for her eyes. And, I mean, there’s no cure right now. They’re under a tremendous amount of strain, emotionally, fina"&amp;"ncially, and it just broke my heart (cries). Obviously, I have very strong feelings for Jonathan, his wife, his family, and, you know, I feel like no one deserves this. You know, if there’s something that I or others can try to do to help them, their kids"&amp;" and everyone else in that situation, I just feel like it’s the least we can do. This season of Survivor, I feel like I’m not just playing for myself or my own family, but I’m playing for something bigger than myself. I would just love to use this opportu"&amp;"nity try to raise awareness of anyone who’s suffering from ALS and their families, who really are in need, you know, much more than any of us are.")</f>
        <v>Yul (1/1): I know Jonathan Penner because Jonathan is someone I played with on Cook Islands. We’ve become very close friends and I’ve become close with his family. And over the past year, his wife Stacy Title, who’s an amazing woman, was diagnosed with ALS, Lou Gehrig’s disease, and it’s been an absolutely, devastating knockout punch. Stacy has lost control of her-- most of her body, except for her eyes. And, I mean, there’s no cure right now. They’re under a tremendous amount of strain, emotionally, financially, and it just broke my heart (cries). Obviously, I have very strong feelings for Jonathan, his wife, his family, and, you know, I feel like no one deserves this. You know, if there’s something that I or others can try to do to help them, their kids and everyone else in that situation, I just feel like it’s the least we can do. This season of Survivor, I feel like I’m not just playing for myself or my own family, but I’m playing for something bigger than myself. I would just love to use this opportunity try to raise awareness of anyone who’s suffering from ALS and their families, who really are in need, you know, much more than any of us are.</v>
      </c>
      <c r="AB11" s="5"/>
      <c r="AC11" s="4" t="str">
        <f>IFERROR(__xludf.DUMMYFUNCTION("""COMPUTED_VALUE"""),"Sandra (1/3): I’m pretty much just listening and saying like, “Oh, for real? Dang.” But it’s shady and it’s a lie. So what he’s trying to do is save himself any way that he can. You know what, Tyson? You threw the first stone, ‘cause you came after me day"&amp;"s ago, so I need Tyson to go. Tyson, you better hope we win this challenge, ‘cause you’re in deep doo-doo.")</f>
        <v>Sandra (1/3): I’m pretty much just listening and saying like, “Oh, for real? Dang.” But it’s shady and it’s a lie. So what he’s trying to do is save himself any way that he can. You know what, Tyson? You threw the first stone, ‘cause you came after me days ago, so I need Tyson to go. Tyson, you better hope we win this challenge, ‘cause you’re in deep doo-doo.</v>
      </c>
      <c r="AD11" s="5"/>
      <c r="AE11" s="4" t="str">
        <f>IFERROR(__xludf.DUMMYFUNCTION("""COMPUTED_VALUE"""),"Parvati (1/3): Sele is outgunned by the Dakal, and I am desperate to find an opportunity for Michele and I to actually work our way in. So I played with Yul before in Cook Islands, and Yul and I were never on the same side, but he told me that his wife lo"&amp;"ves me and that I’m her favorite player. So I think that’s like a little bit of an in with Yul.")</f>
        <v>Parvati (1/3): Sele is outgunned by the Dakal, and I am desperate to find an opportunity for Michele and I to actually work our way in. So I played with Yul before in Cook Islands, and Yul and I were never on the same side, but he told me that his wife loves me and that I’m her favorite player. So I think that’s like a little bit of an in with Yul.</v>
      </c>
      <c r="AF11" s="5"/>
      <c r="AG11" s="4" t="str">
        <f>IFERROR(__xludf.DUMMYFUNCTION("""COMPUTED_VALUE"""),"Rob (2/3): Adam is gonna blindside Parvati, and I’m supposed to be okay with that. I’m thinking, “Is this kid crazy?” I know he’s seen me play on TV. He’s seen every episode. He knows everything. I don’t play like that.")</f>
        <v>Rob (2/3): Adam is gonna blindside Parvati, and I’m supposed to be okay with that. I’m thinking, “Is this kid crazy?” I know he’s seen me play on TV. He’s seen every episode. He knows everything. I don’t play like that.</v>
      </c>
      <c r="AH11" s="5"/>
      <c r="AI11" s="4" t="str">
        <f>IFERROR(__xludf.DUMMYFUNCTION("""COMPUTED_VALUE"""),"Ethan (4/8): I’m so, like, disappointed in myself. Like, I just wanted to, like, complete this for myself. I had already put in 16 trips. I had four more trips to finish this thing. I just did not want to quit.")</f>
        <v>Ethan (4/8): I’m so, like, disappointed in myself. Like, I just wanted to, like, complete this for myself. I had already put in 16 trips. I had four more trips to finish this thing. I just did not want to quit.</v>
      </c>
      <c r="AJ11" s="5"/>
      <c r="AK11" s="4" t="str">
        <f>IFERROR(__xludf.DUMMYFUNCTION("""COMPUTED_VALUE"""),"Danni (1/1): This is the moment we’ve been waiting for, the battle to get back in the game. We get this little scroll that gives us the layout of how to spend Fire Tokens. I need to see myself winning that challenge and see myself back in the game.")</f>
        <v>Danni (1/1): This is the moment we’ve been waiting for, the battle to get back in the game. We get this little scroll that gives us the layout of how to spend Fire Tokens. I need to see myself winning that challenge and see myself back in the game.</v>
      </c>
      <c r="AL11" s="5"/>
      <c r="AM11" s="4" t="str">
        <f>IFERROR(__xludf.DUMMYFUNCTION("""COMPUTED_VALUE"""),"Amber (2/2): Immediately, my head goes back to, “I’m not gonna help them out in any way,” which is kind of weird, because we’ve been working together so well. And then, all of a sudden, it’s competition again. I remember seeing numbers painted on the crat"&amp;"es that are by the mast. I tried to remember them in my head, but I’m thinking, “I need to write these numbers down or I’m gonna get up there and forget and be really mad at myself.”")</f>
        <v>Amber (2/2): Immediately, my head goes back to, “I’m not gonna help them out in any way,” which is kind of weird, because we’ve been working together so well. And then, all of a sudden, it’s competition again. I remember seeing numbers painted on the crates that are by the mast. I tried to remember them in my head, but I’m thinking, “I need to write these numbers down or I’m gonna get up there and forget and be really mad at myself.”</v>
      </c>
      <c r="AN11" s="5"/>
    </row>
    <row r="12">
      <c r="A12" s="4" t="str">
        <f>IFERROR(__xludf.DUMMYFUNCTION("""COMPUTED_VALUE"""),"Tony (3/3): Officer Sarah comes up to me and says, “Tony, I need you to be a good partner today, and I need backup.” And we went into stealth mode at that point. I told her I was gonna get a coconut, fill it up with ashes, so, before she goes on her missi"&amp;"on, I’m gonna cover her skin so she can be camouflaged. So, as I put this charcoal on her forehead, it’s, like, dusty and it’s not really sticking. So she tells me, “Spit on it.” So I’m like spitting in the charcoal, making it nice and wet. And then she h"&amp;"ad to spit in it too ‘cause it wasn’t enough. So, at the end of the day, we did it.")</f>
        <v>Tony (3/3): Officer Sarah comes up to me and says, “Tony, I need you to be a good partner today, and I need backup.” And we went into stealth mode at that point. I told her I was gonna get a coconut, fill it up with ashes, so, before she goes on her mission, I’m gonna cover her skin so she can be camouflaged. So, as I put this charcoal on her forehead, it’s, like, dusty and it’s not really sticking. So she tells me, “Spit on it.” So I’m like spitting in the charcoal, making it nice and wet. And then she had to spit in it too ‘cause it wasn’t enough. So, at the end of the day, we did it.</v>
      </c>
      <c r="B12" s="5"/>
      <c r="C12" s="4" t="str">
        <f>IFERROR(__xludf.DUMMYFUNCTION("""COMPUTED_VALUE"""),"Natalie (4/5): I’m happy that we were proactive. I do feel bad that we wasted so much energy. But, you know, at the end of the day, it’s about not forgetting why we’re here. It is easy to just kind of relax sometimes, take a nap on the beach, but that’s n"&amp;"ot what we’re here for. So even though that does feel nice, we should keep our eyes open. The one thing that I hadn’t checked was the freaking water.")</f>
        <v>Natalie (4/5): I’m happy that we were proactive. I do feel bad that we wasted so much energy. But, you know, at the end of the day, it’s about not forgetting why we’re here. It is easy to just kind of relax sometimes, take a nap on the beach, but that’s not what we’re here for. So even though that does feel nice, we should keep our eyes open. The one thing that I hadn’t checked was the freaking water.</v>
      </c>
      <c r="D12" s="5"/>
      <c r="E12" s="4" t="str">
        <f>IFERROR(__xludf.DUMMYFUNCTION("""COMPUTED_VALUE"""),"Michele (2/2): Wendell doesn’t trust me. That much is very clear. I’ve offered to betray Parvati, and he still doesn’t trust me. And I’m pissed, because when I was dating him, I was the one who got burned. So why would I move forward with somebody who I’m"&amp;" giving, giving, giving and they’re taking, taking, taking?")</f>
        <v>Michele (2/2): Wendell doesn’t trust me. That much is very clear. I’ve offered to betray Parvati, and he still doesn’t trust me. And I’m pissed, because when I was dating him, I was the one who got burned. So why would I move forward with somebody who I’m giving, giving, giving and they’re taking, taking, taking?</v>
      </c>
      <c r="F12" s="5"/>
      <c r="G12" s="4" t="str">
        <f>IFERROR(__xludf.DUMMYFUNCTION("""COMPUTED_VALUE"""),"Sarah (1/4): I definitely did not want to swap. We had a phenomenal group at Dakal. Right now, I have the Steal a Vote advantage. So I can save Sophie and I through one Tribal. But it’s not something that I want to use unless necessary, because then I’ve "&amp;"got nothing.")</f>
        <v>Sarah (1/4): I definitely did not want to swap. We had a phenomenal group at Dakal. Right now, I have the Steal a Vote advantage. So I can save Sophie and I through one Tribal. But it’s not something that I want to use unless necessary, because then I’ve got nothing.</v>
      </c>
      <c r="H12" s="5"/>
      <c r="I12" s="4" t="str">
        <f>IFERROR(__xludf.DUMMYFUNCTION("""COMPUTED_VALUE"""),"Ben (2/2): Rob, this entire game, has just wanted to control everything and every aspect of the game. I have a decision to make. I can stick with the guys, keep my mouth shut and listen to the Godfather or I can go with the Dakal women, but either way, I "&amp;"have to trust my gut here.")</f>
        <v>Ben (2/2): Rob, this entire game, has just wanted to control everything and every aspect of the game. I have a decision to make. I can stick with the guys, keep my mouth shut and listen to the Godfather or I can go with the Dakal women, but either way, I have to trust my gut here.</v>
      </c>
      <c r="J12" s="5"/>
      <c r="K12" s="4" t="str">
        <f>IFERROR(__xludf.DUMMYFUNCTION("""COMPUTED_VALUE"""),"Denise (1/1): I single handedly took out the queen, and now there’s a solid three, I think, that really wants to move forward, with Kim and Jeremy and myself. So it’s like everybody comes into Survivor playing a different style and a different way to play"&amp;". And I know that my way of playing can be viewed under the radar, can be viewed as riding coattails-- however you might look at that. But, hey, there are big targets in very small places, and you better be watching out, you know? Because I am. I’m here t"&amp;"o play. I’m here to play, just like everybody else.")</f>
        <v>Denise (1/1): I single handedly took out the queen, and now there’s a solid three, I think, that really wants to move forward, with Kim and Jeremy and myself. So it’s like everybody comes into Survivor playing a different style and a different way to play. And I know that my way of playing can be viewed under the radar, can be viewed as riding coattails-- however you might look at that. But, hey, there are big targets in very small places, and you better be watching out, you know? Because I am. I’m here to play. I’m here to play, just like everybody else.</v>
      </c>
      <c r="L12" s="5"/>
      <c r="M12" s="4" t="str">
        <f>IFERROR(__xludf.DUMMYFUNCTION("""COMPUTED_VALUE"""),"Nick (1/1): Denise is immune tonight, but she’s super close with Adam. So I said, “All right, let’s vote out Adam. That’s easy.” Everybody that has worked with him says, “Don’t trust Adam.”")</f>
        <v>Nick (1/1): Denise is immune tonight, but she’s super close with Adam. So I said, “All right, let’s vote out Adam. That’s easy.” Everybody that has worked with him says, “Don’t trust Adam.”</v>
      </c>
      <c r="N12" s="5"/>
      <c r="O12" s="4" t="str">
        <f>IFERROR(__xludf.DUMMYFUNCTION("""COMPUTED_VALUE"""),"Jeremy (1/2): Coming in, Denise and I, we’re the old Sele. There’s only two of us, but I have this Safety Without Power advantage. I could leave Tribal Council as soon as I want. I don’t have a vote, but I’m here tomorrow. It’s gonna be right here (taps p"&amp;"ant pocket), waiting… and I’m quick on the draw! That’s my only problem.")</f>
        <v>Jeremy (1/2): Coming in, Denise and I, we’re the old Sele. There’s only two of us, but I have this Safety Without Power advantage. I could leave Tribal Council as soon as I want. I don’t have a vote, but I’m here tomorrow. It’s gonna be right here (taps pant pocket), waiting… and I’m quick on the draw! That’s my only problem.</v>
      </c>
      <c r="P12" s="5"/>
      <c r="Q12" s="4" t="str">
        <f>IFERROR(__xludf.DUMMYFUNCTION("""COMPUTED_VALUE"""),"Kim (2/2): What appears to be the easy vote tonight would be sticking with this larger group of people, and then you’ve kind of got Nick, Adam and Michele that are a bit outcasted from the group. And I think if that large group of people were to stick tog"&amp;"ether and vote out one of those, everybody makes it through the night. I think Nick’s just not to be trusted, from my perspective. I don’t have a relationship with him. I think he’s also a-a challenge threat moving forward. So Nick would be my preference "&amp;"tonight.")</f>
        <v>Kim (2/2): What appears to be the easy vote tonight would be sticking with this larger group of people, and then you’ve kind of got Nick, Adam and Michele that are a bit outcasted from the group. And I think if that large group of people were to stick together and vote out one of those, everybody makes it through the night. I think Nick’s just not to be trusted, from my perspective. I don’t have a relationship with him. I think he’s also a-a challenge threat moving forward. So Nick would be my preference tonight.</v>
      </c>
      <c r="R12" s="5"/>
      <c r="S12" s="4" t="str">
        <f>IFERROR(__xludf.DUMMYFUNCTION("""COMPUTED_VALUE"""),"Sophie (5/6): Adam and Ben have really convinced me that they want to work with us. But as much as I’ve tried to ingratiate myself over the last two days, I can’t deny that I’m in the minority, and that makes me an easy person to pull the trigger on.")</f>
        <v>Sophie (5/6): Adam and Ben have really convinced me that they want to work with us. But as much as I’ve tried to ingratiate myself over the last two days, I can’t deny that I’m in the minority, and that makes me an easy person to pull the trigger on.</v>
      </c>
      <c r="T12" s="5"/>
      <c r="U12" s="4" t="str">
        <f>IFERROR(__xludf.DUMMYFUNCTION("""COMPUTED_VALUE"""),"Tyson (1/5): I don’t have a Fire Token yet and there’s four people here that do. So I need to be the one to find that thing. Especially with Rob here, I didn’t want him to find it.")</f>
        <v>Tyson (1/5): I don’t have a Fire Token yet and there’s four people here that do. So I need to be the one to find that thing. Especially with Rob here, I didn’t want him to find it.</v>
      </c>
      <c r="V12" s="5"/>
      <c r="W12" s="4" t="str">
        <f>IFERROR(__xludf.DUMMYFUNCTION("""COMPUTED_VALUE"""),"Adam (2/4): Everybody at home will be shouting: “Why would you ever, ever, ever do this?!” Why would I ever tell Ethan that I’m going to vote out Parvati? Because if Parvati is going to go home, I need Ethan in my corner. I need him to be okay and still t"&amp;"rust me.")</f>
        <v>Adam (2/4): Everybody at home will be shouting: “Why would you ever, ever, ever do this?!” Why would I ever tell Ethan that I’m going to vote out Parvati? Because if Parvati is going to go home, I need Ethan in my corner. I need him to be okay and still trust me.</v>
      </c>
      <c r="X12" s="5"/>
      <c r="Y12" s="4" t="str">
        <f>IFERROR(__xludf.DUMMYFUNCTION("""COMPUTED_VALUE"""),"Wendell (1/1): My dad, he’s the best. He’s my hero, and it was just so good to see him.")</f>
        <v>Wendell (1/1): My dad, he’s the best. He’s my hero, and it was just so good to see him.</v>
      </c>
      <c r="Z12" s="5"/>
      <c r="AA12" s="4" t="str">
        <f>IFERROR(__xludf.DUMMYFUNCTION("""COMPUTED_VALUE"""),"Yul (1/5): Tribal Council kind of sucked. Wendell got into it with Parvati, which was completely unnecessary. And then, at one point, he basically said, “Make me an offer. Tell me who to vote out, and I’m open to working with you.” And I’m sitting there, "&amp;"thinking, like, “What the hell are you doing?!” He created a lot more drama, a lot more uncertainty, and almost kind of blew things up for no reason.")</f>
        <v>Yul (1/5): Tribal Council kind of sucked. Wendell got into it with Parvati, which was completely unnecessary. And then, at one point, he basically said, “Make me an offer. Tell me who to vote out, and I’m open to working with you.” And I’m sitting there, thinking, like, “What the hell are you doing?!” He created a lot more drama, a lot more uncertainty, and almost kind of blew things up for no reason.</v>
      </c>
      <c r="AB12" s="5"/>
      <c r="AC12" s="4" t="str">
        <f>IFERROR(__xludf.DUMMYFUNCTION("""COMPUTED_VALUE"""),"Sandra (2/3): Tony’s right. We’d be stupid to let Tyson go because he’s a bigger target than we are.")</f>
        <v>Sandra (2/3): Tony’s right. We’d be stupid to let Tyson go because he’s a bigger target than we are.</v>
      </c>
      <c r="AD12" s="5"/>
      <c r="AE12" s="4" t="str">
        <f>IFERROR(__xludf.DUMMYFUNCTION("""COMPUTED_VALUE"""),"Parvati (2/3): And Nick told me that he had a crush on me when he was in high school… so that was awkward. Speaking of awkward, Michele used to date Wendell and I don’t think they ended on good terms, and then they’re on the same tribe.")</f>
        <v>Parvati (2/3): And Nick told me that he had a crush on me when he was in high school… so that was awkward. Speaking of awkward, Michele used to date Wendell and I don’t think they ended on good terms, and then they’re on the same tribe.</v>
      </c>
      <c r="AF12" s="5"/>
      <c r="AG12" s="4" t="str">
        <f>IFERROR(__xludf.DUMMYFUNCTION("""COMPUTED_VALUE"""),"Rob (3/3): Adam’s forcing my hand. If somebody’s coming after one of my alliance members, I’m coming after them.")</f>
        <v>Rob (3/3): Adam’s forcing my hand. If somebody’s coming after one of my alliance members, I’m coming after them.</v>
      </c>
      <c r="AH12" s="5"/>
      <c r="AI12" s="4" t="str">
        <f>IFERROR(__xludf.DUMMYFUNCTION("""COMPUTED_VALUE"""),"Ethan (5/8): I wanted to set a good example for, like, everyone who’s been through a health challenge and thinks they can’t do it anymore. Like, you can do it. You can get through those hard moments. And I just sucked it up. Like, I kept saying to myself,"&amp;" like, “Remember when you were, like, getting spinal taps, when you were getting radiation,” and I started saying, like, the mantras I was using when I was getting chemotherapy to kind of get me through these hardest moments.")</f>
        <v>Ethan (5/8): I wanted to set a good example for, like, everyone who’s been through a health challenge and thinks they can’t do it anymore. Like, you can do it. You can get through those hard moments. And I just sucked it up. Like, I kept saying to myself, like, “Remember when you were, like, getting spinal taps, when you were getting radiation,” and I started saying, like, the mantras I was using when I was getting chemotherapy to kind of get me through these hardest moments.</v>
      </c>
      <c r="AJ12" s="5"/>
      <c r="AK12" s="4" t="str">
        <f>IFERROR(__xludf.DUMMYFUNCTION("""COMPUTED_VALUE"""),"Danni (1/1): As a fan, the wheels started turning, and I thought, “Maybe this is something from a past season on Extinction”-- when Aubry stepped back and looked up at the steps and found where the clue was.")</f>
        <v>Danni (1/1): As a fan, the wheels started turning, and I thought, “Maybe this is something from a past season on Extinction”-- when Aubry stepped back and looked up at the steps and found where the clue was.</v>
      </c>
      <c r="AL12" s="5"/>
      <c r="AM12" s="4" t="str">
        <f>IFERROR(__xludf.DUMMYFUNCTION("""COMPUTED_VALUE"""),"Amber (1/7): It was an exciting morning when I saw a box waiting for us at the mast. But that exciting feeling is also that sick-to-your-stomach feeling, like, “Oh, boy, what’s in store for us today?”")</f>
        <v>Amber (1/7): It was an exciting morning when I saw a box waiting for us at the mast. But that exciting feeling is also that sick-to-your-stomach feeling, like, “Oh, boy, what’s in store for us today?”</v>
      </c>
      <c r="AN12" s="5"/>
    </row>
    <row r="13">
      <c r="A13" s="4" t="str">
        <f>IFERROR(__xludf.DUMMYFUNCTION("""COMPUTED_VALUE"""),"Tony (1/1): So far, it’s been real smooth for me, and that’s why I’m in a tricky situation right now. If it was up to me, I would rather get rid of Nick, ‘cause Nick is really not a threat. He’s my number, but he’s not a shield. Tyson is a shield, and he "&amp;"can be a number. Tyson is more of a target than I am. I’m just hiding behind him. And-and I don’t want to lose him. I don’t want to lose him.")</f>
        <v>Tony (1/1): So far, it’s been real smooth for me, and that’s why I’m in a tricky situation right now. If it was up to me, I would rather get rid of Nick, ‘cause Nick is really not a threat. He’s my number, but he’s not a shield. Tyson is a shield, and he can be a number. Tyson is more of a target than I am. I’m just hiding behind him. And-and I don’t want to lose him. I don’t want to lose him.</v>
      </c>
      <c r="B13" s="5"/>
      <c r="C13" s="4" t="str">
        <f>IFERROR(__xludf.DUMMYFUNCTION("""COMPUTED_VALUE"""),"Natalie (5/5): This is an amazing advantage. Obviously, I just have to sell this to somebody that I know might have at least one token left. So, since I have no information, this is kind of like a blind sale. I’m doing it just based on the probability of "&amp;"who has more tokens. So, hopefully, tomorrow morning, I have something else in my bag.")</f>
        <v>Natalie (5/5): This is an amazing advantage. Obviously, I just have to sell this to somebody that I know might have at least one token left. So, since I have no information, this is kind of like a blind sale. I’m doing it just based on the probability of who has more tokens. So, hopefully, tomorrow morning, I have something else in my bag.</v>
      </c>
      <c r="D13" s="5"/>
      <c r="E13" s="4" t="str">
        <f>IFERROR(__xludf.DUMMYFUNCTION("""COMPUTED_VALUE"""),"Michele (2/2): For this vote, there are pros and cons for who we should vote out tonight, Yul or Wendell. I have been really looking to get Wendell out of this game, because I’m thinking about my past with Wendell and how I’ve been hurt by him. So I would"&amp;" love some revenge and to go that direction just to make sure that I don’t fall for his tricks twice. But it makes sense to get rid of Yul because he’s super strategic, and he will probably win at the end of this game. So this vote is so difficult. But I "&amp;"went four years feeling like I might not have deserved to win my first season, and every single day and every decision that I make, I’m proving it, that I deserve it this time, and I deserved it that time.")</f>
        <v>Michele (2/2): For this vote, there are pros and cons for who we should vote out tonight, Yul or Wendell. I have been really looking to get Wendell out of this game, because I’m thinking about my past with Wendell and how I’ve been hurt by him. So I would love some revenge and to go that direction just to make sure that I don’t fall for his tricks twice. But it makes sense to get rid of Yul because he’s super strategic, and he will probably win at the end of this game. So this vote is so difficult. But I went four years feeling like I might not have deserved to win my first season, and every single day and every decision that I make, I’m proving it, that I deserve it this time, and I deserved it that time.</v>
      </c>
      <c r="F13" s="5"/>
      <c r="G13" s="4" t="str">
        <f>IFERROR(__xludf.DUMMYFUNCTION("""COMPUTED_VALUE"""),"Sarah (2/4): Sophie and I are asking the boys questions, and you can feel the tension. Either they’re gonna stay blue strong, or are the boys three free agents for Sophie and I to scoop one of ‘em up?")</f>
        <v>Sarah (2/4): Sophie and I are asking the boys questions, and you can feel the tension. Either they’re gonna stay blue strong, or are the boys three free agents for Sophie and I to scoop one of ‘em up?</v>
      </c>
      <c r="H13" s="5"/>
      <c r="I13" s="4" t="str">
        <f>IFERROR(__xludf.DUMMYFUNCTION("""COMPUTED_VALUE"""),"Ben (1/1): Tribal went fantastic. We voted out Boston Rob. He had a plan to keep us under his thumb and I was like, “Don’t treat me like I’m some rookie newbie out here.” And that’s what it came down to. It was a lack of respect. And for that reason alone"&amp;", I couldn’t live with him anymore. I’m out here having fun and building relationships. To show people that I can change my game, right? That’s my goal. So, on this tribe I’ve grown closer to Sarah, and to be quite honest, Sophie, too. She’s a good person"&amp;" and I like good people.")</f>
        <v>Ben (1/1): Tribal went fantastic. We voted out Boston Rob. He had a plan to keep us under his thumb and I was like, “Don’t treat me like I’m some rookie newbie out here.” And that’s what it came down to. It was a lack of respect. And for that reason alone, I couldn’t live with him anymore. I’m out here having fun and building relationships. To show people that I can change my game, right? That’s my goal. So, on this tribe I’ve grown closer to Sarah, and to be quite honest, Sophie, too. She’s a good person and I like good people.</v>
      </c>
      <c r="J13" s="5"/>
      <c r="K13" s="4" t="str">
        <f>IFERROR(__xludf.DUMMYFUNCTION("""COMPUTED_VALUE"""),"Denise (1/1): You know, Adam’s been one of my closest alliance members. But at the same time, you just have to kind of go with the flow or go with the tide. So, Adam and I created a Day 1 alliance, but that may not be a Day 39 alliance.")</f>
        <v>Denise (1/1): You know, Adam’s been one of my closest alliance members. But at the same time, you just have to kind of go with the flow or go with the tide. So, Adam and I created a Day 1 alliance, but that may not be a Day 39 alliance.</v>
      </c>
      <c r="L13" s="5"/>
      <c r="M13" s="4" t="str">
        <f>IFERROR(__xludf.DUMMYFUNCTION("""COMPUTED_VALUE"""),"Nick (1/5): I feel like Wendell was kind of the first shot. This is ruthless and cutthroat, and… there’s gonna be bloodshed. And I’m gonna like it. I’m-I’m gonna get on that train now, to where I love blood.")</f>
        <v>Nick (1/5): I feel like Wendell was kind of the first shot. This is ruthless and cutthroat, and… there’s gonna be bloodshed. And I’m gonna like it. I’m-I’m gonna get on that train now, to where I love blood.</v>
      </c>
      <c r="N13" s="5"/>
      <c r="O13" s="4" t="str">
        <f>IFERROR(__xludf.DUMMYFUNCTION("""COMPUTED_VALUE"""),"Jeremy (2/2): Tony’s been great up until now. As soon as it’s time to, “Oh, we have to start talking,” Tony’s gone. Tony, what are you scrambling for? Your name’s not even on the chopping block. What are you doing, Tone?")</f>
        <v>Jeremy (2/2): Tony’s been great up until now. As soon as it’s time to, “Oh, we have to start talking,” Tony’s gone. Tony, what are you scrambling for? Your name’s not even on the chopping block. What are you doing, Tone?</v>
      </c>
      <c r="P13" s="5"/>
      <c r="Q13" s="4" t="str">
        <f>IFERROR(__xludf.DUMMYFUNCTION("""COMPUTED_VALUE"""),"Kim (1/1): It’s just chaos at camp. There’s lots of conversations going on, and we’re not a part of it. So I need to start getting a different plan.")</f>
        <v>Kim (1/1): It’s just chaos at camp. There’s lots of conversations going on, and we’re not a part of it. So I need to start getting a different plan.</v>
      </c>
      <c r="R13" s="5"/>
      <c r="S13" s="4" t="str">
        <f>IFERROR(__xludf.DUMMYFUNCTION("""COMPUTED_VALUE"""),"Sophie (6/6): I asked Sarah for the other half of the idol back so that I would truly have a Hidden Immunity Idol at Tribal Council. If I get a wiggly feeling, I can pull it out. But right now, I’m dreaming of a glorious blindside tonight. But I know that"&amp;" there is always a chance that that won’t happen and that either Adam or Ben or both of them will get cold feet. I never thought coming out to Survivor, season 40, Winners at War, that I would be going into a Tribal Council having to rely on two strangers"&amp;" who I’ve only met days before, who the most reassurance they’ve given me about the fact that I’m not going home tonight is a wink or a thumbs-up when somebody’s not looking. Like, I hear myself saying that, and myself 20 days ago at home would want to sl"&amp;"ap me and say, “Do something.” But you’re out here, and sometimes you gotta trust the wink.")</f>
        <v>Sophie (6/6): I asked Sarah for the other half of the idol back so that I would truly have a Hidden Immunity Idol at Tribal Council. If I get a wiggly feeling, I can pull it out. But right now, I’m dreaming of a glorious blindside tonight. But I know that there is always a chance that that won’t happen and that either Adam or Ben or both of them will get cold feet. I never thought coming out to Survivor, season 40, Winners at War, that I would be going into a Tribal Council having to rely on two strangers who I’ve only met days before, who the most reassurance they’ve given me about the fact that I’m not going home tonight is a wink or a thumbs-up when somebody’s not looking. Like, I hear myself saying that, and myself 20 days ago at home would want to slap me and say, “Do something.” But you’re out here, and sometimes you gotta trust the wink.</v>
      </c>
      <c r="T13" s="5"/>
      <c r="U13" s="4" t="str">
        <f>IFERROR(__xludf.DUMMYFUNCTION("""COMPUTED_VALUE"""),"Tyson (2/5): The main phrase in the clue was: “At the right place, at the right time.” And the only thing that has time out here is the tide. I caught a glimpse of it in a hole in the rock, and I could also see Rob looking at me from that exact point. So "&amp;"I turned around and pretended that I needed to tinkle.")</f>
        <v>Tyson (2/5): The main phrase in the clue was: “At the right place, at the right time.” And the only thing that has time out here is the tide. I caught a glimpse of it in a hole in the rock, and I could also see Rob looking at me from that exact point. So I turned around and pretended that I needed to tinkle.</v>
      </c>
      <c r="V13" s="5"/>
      <c r="W13" s="4" t="str">
        <f>IFERROR(__xludf.DUMMYFUNCTION("""COMPUTED_VALUE"""),"Adam (3/4): The war has begun, and I have an incredibly tall task. It is impossible to vote somebody out in this group and not piss off somebody else… or is it?")</f>
        <v>Adam (3/4): The war has begun, and I have an incredibly tall task. It is impossible to vote somebody out in this group and not piss off somebody else… or is it?</v>
      </c>
      <c r="X13" s="5"/>
      <c r="Y13" s="4" t="str">
        <f>IFERROR(__xludf.DUMMYFUNCTION("""COMPUTED_VALUE"""),"Wendell (1/1): I knew Danni was the next person behind me. She was in seventh place. I was in sixth place. And then she was gaining on me.")</f>
        <v>Wendell (1/1): I knew Danni was the next person behind me. She was in seventh place. I was in sixth place. And then she was gaining on me.</v>
      </c>
      <c r="Z13" s="5"/>
      <c r="AA13" s="4" t="str">
        <f>IFERROR(__xludf.DUMMYFUNCTION("""COMPUTED_VALUE"""),"Yul (2/5): After our conversation, I just gotta watch him. I’ll see how he-- what he does in future Tribal Councils.")</f>
        <v>Yul (2/5): After our conversation, I just gotta watch him. I’ll see how he-- what he does in future Tribal Councils.</v>
      </c>
      <c r="AB13" s="5"/>
      <c r="AC13" s="4" t="str">
        <f>IFERROR(__xludf.DUMMYFUNCTION("""COMPUTED_VALUE"""),"Sandra (3/3): I’ve had issues with Tyson since he threw my name out there, but I’ve never allowed emotion to control my game. I like revenge, but at the end of the day, I love 2 million dollars even more.")</f>
        <v>Sandra (3/3): I’ve had issues with Tyson since he threw my name out there, but I’ve never allowed emotion to control my game. I like revenge, but at the end of the day, I love 2 million dollars even more.</v>
      </c>
      <c r="AD13" s="5"/>
      <c r="AE13" s="4" t="str">
        <f>IFERROR(__xludf.DUMMYFUNCTION("""COMPUTED_VALUE"""),"Parvati (3/3): And so I’m, like, cringing for her. I can’t even imagine having dated someone, having it ended badly and then being on the smallest, tiniest tribe with them. I’m like, nowhere to hide, nowhere to go.")</f>
        <v>Parvati (3/3): And so I’m, like, cringing for her. I can’t even imagine having dated someone, having it ended badly and then being on the smallest, tiniest tribe with them. I’m like, nowhere to hide, nowhere to go.</v>
      </c>
      <c r="AF13" s="5"/>
      <c r="AG13" s="4" t="str">
        <f>IFERROR(__xludf.DUMMYFUNCTION("""COMPUTED_VALUE"""),"Rob (1/1): Adam’s not saying anything. That’s fine. Adam, I’m sorry, but at the end of the day, this is Survivor. I got to lie, buddy.")</f>
        <v>Rob (1/1): Adam’s not saying anything. That’s fine. Adam, I’m sorry, but at the end of the day, this is Survivor. I got to lie, buddy.</v>
      </c>
      <c r="AH13" s="5"/>
      <c r="AI13" s="4" t="str">
        <f>IFERROR(__xludf.DUMMYFUNCTION("""COMPUTED_VALUE"""),"Ethan (6/8): I was like, “Remember, seven years ago, you were locked in a hospital room, close to death.”")</f>
        <v>Ethan (6/8): I was like, “Remember, seven years ago, you were locked in a hospital room, close to death.”</v>
      </c>
      <c r="AJ13" s="5"/>
      <c r="AK13" s="4" t="str">
        <f>IFERROR(__xludf.DUMMYFUNCTION("""COMPUTED_VALUE"""),"Danni (1/3): I knew this challenge is gonna really, really suck. It’s going to be a marathon, just like the log challenge was. And so I knew I wanted to pace myself.")</f>
        <v>Danni (1/3): I knew this challenge is gonna really, really suck. It’s going to be a marathon, just like the log challenge was. And so I knew I wanted to pace myself.</v>
      </c>
      <c r="AL13" s="5"/>
      <c r="AM13" s="4" t="str">
        <f>IFERROR(__xludf.DUMMYFUNCTION("""COMPUTED_VALUE"""),"Amber (2/7): To even fathom going up and down 20 times while carrying a log… yeah, that sick feeling that I had when I first saw that box was right on.")</f>
        <v>Amber (2/7): To even fathom going up and down 20 times while carrying a log… yeah, that sick feeling that I had when I first saw that box was right on.</v>
      </c>
      <c r="AN13" s="5"/>
    </row>
    <row r="14">
      <c r="A14" s="4" t="str">
        <f>IFERROR(__xludf.DUMMYFUNCTION("""COMPUTED_VALUE"""),"Tony (1/1): The biggest fear of a swap is exactly what happened to Denise and Jeremy. They’re on the bottom of the numbers. But we have to be very careful, because there’s gonna be hyenas in this game, there’s gonna be the lions in this game. If the lions"&amp;" go against one another, the hyenas are gonna come in and just clean up shop, and I don’t want to get eaten by a hyena. And when there’s five people, there’s always one in the middle, and right now, in this tribe, I believe it’s Kim in the middle. I’m gon"&amp;"na try my best to try to convince her-- in order for our game to move forward, we have to stick together.")</f>
        <v>Tony (1/1): The biggest fear of a swap is exactly what happened to Denise and Jeremy. They’re on the bottom of the numbers. But we have to be very careful, because there’s gonna be hyenas in this game, there’s gonna be the lions in this game. If the lions go against one another, the hyenas are gonna come in and just clean up shop, and I don’t want to get eaten by a hyena. And when there’s five people, there’s always one in the middle, and right now, in this tribe, I believe it’s Kim in the middle. I’m gonna try my best to try to convince her-- in order for our game to move forward, we have to stick together.</v>
      </c>
      <c r="B14" s="5"/>
      <c r="C14" s="4" t="str">
        <f>IFERROR(__xludf.DUMMYFUNCTION("""COMPUTED_VALUE"""),"Natalie (1/3): We get to the tree, and there’s a freaking, like, lockbox, which I did not expect. I thought it was just gonna be my advantage right there. I read the little sign, so I knew it wasn’t a guessing game. Yet I stayed there, and I took a millio"&amp;"n guesses, trying to figure it out.")</f>
        <v>Natalie (1/3): We get to the tree, and there’s a freaking, like, lockbox, which I did not expect. I thought it was just gonna be my advantage right there. I read the little sign, so I knew it wasn’t a guessing game. Yet I stayed there, and I took a million guesses, trying to figure it out.</v>
      </c>
      <c r="D14" s="5"/>
      <c r="E14" s="4" t="str">
        <f>IFERROR(__xludf.DUMMYFUNCTION("""COMPUTED_VALUE"""),"Michele (1/4): I am really, really annoyed. I hate getting blindsided, to be perfectly honest. And the fact is that I wanted Wendell out. I’ve told these people that I was on board with that, and yet here we are, me blindsided, on the wrong side of the vo"&amp;"tes again. I feel like déjà vu from Day 2.")</f>
        <v>Michele (1/4): I am really, really annoyed. I hate getting blindsided, to be perfectly honest. And the fact is that I wanted Wendell out. I’ve told these people that I was on board with that, and yet here we are, me blindsided, on the wrong side of the votes again. I feel like déjà vu from Day 2.</v>
      </c>
      <c r="F14" s="5"/>
      <c r="G14" s="4" t="str">
        <f>IFERROR(__xludf.DUMMYFUNCTION("""COMPUTED_VALUE"""),"Sarah (3/4): Rob’s energy around camp is really negative. I would feel a lot more comfortable if I could have a legitimate conversations with Adam and Ben. But that’s Rob’s style of play. He implements the buddy system. But, I mean, this is the buddy syst"&amp;"em on steroids. It’s basically babysitter Rob and put all the kids in the playpen. And I’m sorry, but you ain’t putting me in a playpen. So, I’m hoping that we’ll vote Rob out tonight.")</f>
        <v>Sarah (3/4): Rob’s energy around camp is really negative. I would feel a lot more comfortable if I could have a legitimate conversations with Adam and Ben. But that’s Rob’s style of play. He implements the buddy system. But, I mean, this is the buddy system on steroids. It’s basically babysitter Rob and put all the kids in the playpen. And I’m sorry, but you ain’t putting me in a playpen. So, I’m hoping that we’ll vote Rob out tonight.</v>
      </c>
      <c r="H14" s="5"/>
      <c r="I14" s="4" t="str">
        <f>IFERROR(__xludf.DUMMYFUNCTION("""COMPUTED_VALUE"""),"Ben (1/1): I’m asking Adam if he has the idol, and, you know, he’s saying, “No, I don’t have it.” Okay. Well, let’s go looking for the idol.")</f>
        <v>Ben (1/1): I’m asking Adam if he has the idol, and, you know, he’s saying, “No, I don’t have it.” Okay. Well, let’s go looking for the idol.</v>
      </c>
      <c r="J14" s="5"/>
      <c r="K14" s="4" t="str">
        <f>IFERROR(__xludf.DUMMYFUNCTION("""COMPUTED_VALUE"""),"Denise (1/2): I feel like I’m playing double agent, because on the one hand, I’m working with Jeremy, Kim, Michele and Tony to vote out Ben. That’s not really my plan.")</f>
        <v>Denise (1/2): I feel like I’m playing double agent, because on the one hand, I’m working with Jeremy, Kim, Michele and Tony to vote out Ben. That’s not really my plan.</v>
      </c>
      <c r="L14" s="5"/>
      <c r="M14" s="4" t="str">
        <f>IFERROR(__xludf.DUMMYFUNCTION("""COMPUTED_VALUE"""),"Nick (2/5): I feel like it is now my duty to take every one of these people out that have double-crossed me. I’m ready for some revenge.")</f>
        <v>Nick (2/5): I feel like it is now my duty to take every one of these people out that have double-crossed me. I’m ready for some revenge.</v>
      </c>
      <c r="N14" s="5"/>
      <c r="O14" s="4" t="str">
        <f>IFERROR(__xludf.DUMMYFUNCTION("""COMPUTED_VALUE"""),"Jeremy (1/1): Tony thinks Denise is, like, growing on… that target echelon. But Tony is clearly still the biggest threat out here. He’s still a big name. He’s still crazy, wild Tony. I do like Tony, but he is the bigger threat in this game.")</f>
        <v>Jeremy (1/1): Tony thinks Denise is, like, growing on… that target echelon. But Tony is clearly still the biggest threat out here. He’s still a big name. He’s still crazy, wild Tony. I do like Tony, but he is the bigger threat in this game.</v>
      </c>
      <c r="P14" s="5"/>
      <c r="Q14" s="4" t="str">
        <f>IFERROR(__xludf.DUMMYFUNCTION("""COMPUTED_VALUE"""),"Kim (1/2): Tony has got this whole act going right now, where he’s trying to salvage this relationship with Jeremy. He is doing this whole psychotic double agent act, where, like, I’m not supposed to know what Tony is doing, but I do know. So I feel like "&amp;"Tony’s my biggest enemy out here right now.")</f>
        <v>Kim (1/2): Tony has got this whole act going right now, where he’s trying to salvage this relationship with Jeremy. He is doing this whole psychotic double agent act, where, like, I’m not supposed to know what Tony is doing, but I do know. So I feel like Tony’s my biggest enemy out here right now.</v>
      </c>
      <c r="R14" s="5"/>
      <c r="S14" s="4" t="str">
        <f>IFERROR(__xludf.DUMMYFUNCTION("""COMPUTED_VALUE"""),"Sophie (1/2): So, for the first time ever on Survivor, I can say that we have leftovers this morning. And I’m hoping that the peanut butter can kind of stick us together, because there is real tension bubbling beneath the surface. The boys are saying, “Wh"&amp;"ere is the Hidden Immunity Idol?” But they have no idea. I have the idol, you know, in my bag.")</f>
        <v>Sophie (1/2): So, for the first time ever on Survivor, I can say that we have leftovers this morning. And I’m hoping that the peanut butter can kind of stick us together, because there is real tension bubbling beneath the surface. The boys are saying, “Where is the Hidden Immunity Idol?” But they have no idea. I have the idol, you know, in my bag.</v>
      </c>
      <c r="T14" s="5"/>
      <c r="U14" s="4" t="str">
        <f>IFERROR(__xludf.DUMMYFUNCTION("""COMPUTED_VALUE"""),"Tyson (3/5): I snagged the little packet real quick and put it in the waistband of my, uh, man-panties. Eventually, people do trickle out to keep looking. And when everybody’s gone, I open it up and give it a quick read even though I know people aren’t fa"&amp;"r. (reads) “This is an Idol Nullifier. When played correctly, the Nullifier blocks the use of an idol at Tribal Council. This advantage has no value on Extinction, but you can sell it to any player in the game for one Fire Token.” So the most important th"&amp;"ing is not so much who I give it to, it’s that that person buys this.")</f>
        <v>Tyson (3/5): I snagged the little packet real quick and put it in the waistband of my, uh, man-panties. Eventually, people do trickle out to keep looking. And when everybody’s gone, I open it up and give it a quick read even though I know people aren’t far. (reads) “This is an Idol Nullifier. When played correctly, the Nullifier blocks the use of an idol at Tribal Council. This advantage has no value on Extinction, but you can sell it to any player in the game for one Fire Token.” So the most important thing is not so much who I give it to, it’s that that person buys this.</v>
      </c>
      <c r="V14" s="5"/>
      <c r="W14" s="4" t="str">
        <f>IFERROR(__xludf.DUMMYFUNCTION("""COMPUTED_VALUE"""),"Adam (4/4): As far as I’m concerned, Parvati is going home tonight. But you do not go against the Godfather. Boston Rob is somebody that I would like to work with long term. And strategically, telling people truths at important times can be very helpful. "&amp;"I did it in Millennials vs. Gen X. It has backfired on a lot of people who’ve played this game, but I think it will work.")</f>
        <v>Adam (4/4): As far as I’m concerned, Parvati is going home tonight. But you do not go against the Godfather. Boston Rob is somebody that I would like to work with long term. And strategically, telling people truths at important times can be very helpful. I did it in Millennials vs. Gen X. It has backfired on a lot of people who’ve played this game, but I think it will work.</v>
      </c>
      <c r="X14" s="5"/>
      <c r="Y14" s="4" t="str">
        <f>IFERROR(__xludf.DUMMYFUNCTION("""COMPUTED_VALUE"""),"Wendell (1/2): I have been to the top of the mountain, and I know that there are two places that have, like, stone that you can overlook everything. And I was just thinking, “All right, that might be the stone throne.” I know I’m the fastest sprinter on t"&amp;"he island. And, uh, and Natalie-- she’s a tremendous runner and challenge threat. So I’m like, “Man, I need to get to this throne first.”")</f>
        <v>Wendell (1/2): I have been to the top of the mountain, and I know that there are two places that have, like, stone that you can overlook everything. And I was just thinking, “All right, that might be the stone throne.” I know I’m the fastest sprinter on the island. And, uh, and Natalie-- she’s a tremendous runner and challenge threat. So I’m like, “Man, I need to get to this throne first.”</v>
      </c>
      <c r="Z14" s="5"/>
      <c r="AA14" s="4" t="str">
        <f>IFERROR(__xludf.DUMMYFUNCTION("""COMPUTED_VALUE"""),"Yul (3/5): The four of us are tight, but Wendell is a little bit of a showboat. He’s a little bit of a trash-talker. And if he had just maintained his focus, that could have made the difference between winning and losing today. So he’s basically dug his o"&amp;"wn grave.")</f>
        <v>Yul (3/5): The four of us are tight, but Wendell is a little bit of a showboat. He’s a little bit of a trash-talker. And if he had just maintained his focus, that could have made the difference between winning and losing today. So he’s basically dug his own grave.</v>
      </c>
      <c r="AB14" s="5"/>
      <c r="AC14" s="4" t="str">
        <f>IFERROR(__xludf.DUMMYFUNCTION("""COMPUTED_VALUE"""),"Sandra (1/2): I still haven’t decided how I feel about Denise going home. Tony and Jeremy keep drilling it into my head that the big targets need to stick together… and I get that. But what they don’t understand, too, is that I have a lot of people on the"&amp;" other side that are with me as well. So Tony’s the only one gonna benefit from Jeremy sticking around. I have an idol left that’s good for only one more Tribal Council, and I have zero Fire Tokens. So I want somebody’s two tokens.")</f>
        <v>Sandra (1/2): I still haven’t decided how I feel about Denise going home. Tony and Jeremy keep drilling it into my head that the big targets need to stick together… and I get that. But what they don’t understand, too, is that I have a lot of people on the other side that are with me as well. So Tony’s the only one gonna benefit from Jeremy sticking around. I have an idol left that’s good for only one more Tribal Council, and I have zero Fire Tokens. So I want somebody’s two tokens.</v>
      </c>
      <c r="AD14" s="5"/>
      <c r="AE14" s="4" t="str">
        <f>IFERROR(__xludf.DUMMYFUNCTION("""COMPUTED_VALUE"""),"Parvati (1/3): Oh, my God! What is this? What?! Okay. (reads) “This is the Idol Nullifier. This advantage will cost you one Fire Token.” Done! How did I get this?")</f>
        <v>Parvati (1/3): Oh, my God! What is this? What?! Okay. (reads) “This is the Idol Nullifier. This advantage will cost you one Fire Token.” Done! How did I get this?</v>
      </c>
      <c r="AF14" s="5"/>
      <c r="AG14" s="4" t="str">
        <f>IFERROR(__xludf.DUMMYFUNCTION("""COMPUTED_VALUE"""),"Rob (1/6): This is the part of the game that I really don’t like too much. The first time this happened to me was back in Survivor: Marquesas. I had complete control of my tribe and they did a tribe swap. The next thing you know, I’m on the bottom, and th"&amp;"at was the end. But, hopefully, this time, the cards fall in my favor.")</f>
        <v>Rob (1/6): This is the part of the game that I really don’t like too much. The first time this happened to me was back in Survivor: Marquesas. I had complete control of my tribe and they did a tribe swap. The next thing you know, I’m on the bottom, and that was the end. But, hopefully, this time, the cards fall in my favor.</v>
      </c>
      <c r="AH14" s="5"/>
      <c r="AI14" s="4" t="str">
        <f>IFERROR(__xludf.DUMMYFUNCTION("""COMPUTED_VALUE"""),"Ethan (7/8): They all went with me to finish the last leg, which was pretty touching.")</f>
        <v>Ethan (7/8): They all went with me to finish the last leg, which was pretty touching.</v>
      </c>
      <c r="AJ14" s="5"/>
      <c r="AK14" s="4" t="str">
        <f>IFERROR(__xludf.DUMMYFUNCTION("""COMPUTED_VALUE"""),"Danni (2/3): Once I got to those final coconuts, I’m like, “Okay, here I am. Pick up the pace. You’ve got to fight. You’re further out than you thought you were. Go for it. You’ve got to go for it to get those tokens.”")</f>
        <v>Danni (2/3): Once I got to those final coconuts, I’m like, “Okay, here I am. Pick up the pace. You’ve got to fight. You’re further out than you thought you were. Go for it. You’ve got to go for it to get those tokens.”</v>
      </c>
      <c r="AL14" s="5"/>
      <c r="AM14" s="4" t="str">
        <f>IFERROR(__xludf.DUMMYFUNCTION("""COMPUTED_VALUE"""),"Amber (3/7): Nobody knew what 20 trips was gonna feel like. And then you think, “I’m at the top of the steps, so I’ve gotten, like, a bit chunk over with.” Oh, no, no, no. That’s just, like, a tease.")</f>
        <v>Amber (3/7): Nobody knew what 20 trips was gonna feel like. And then you think, “I’m at the top of the steps, so I’ve gotten, like, a bit chunk over with.” Oh, no, no, no. That’s just, like, a tease.</v>
      </c>
      <c r="AN14" s="5"/>
    </row>
    <row r="15">
      <c r="A15" s="4" t="str">
        <f>IFERROR(__xludf.DUMMYFUNCTION("""COMPUTED_VALUE"""),"Tony (1/2): Our tribe only has five people right now. I’m in the majority of the numbers, but the worry right now for me is that I don’t know if Sandra’s gonna flip on me. I don’t know if Kim might flip on me. Jeremy and Denise might have an idol. Who are"&amp;" they gonna use it on? I need that information, and there’s only one way to get that information; that’s a spy bunker.")</f>
        <v>Tony (1/2): Our tribe only has five people right now. I’m in the majority of the numbers, but the worry right now for me is that I don’t know if Sandra’s gonna flip on me. I don’t know if Kim might flip on me. Jeremy and Denise might have an idol. Who are they gonna use it on? I need that information, and there’s only one way to get that information; that’s a spy bunker.</v>
      </c>
      <c r="B15" s="5"/>
      <c r="C15" s="4" t="str">
        <f>IFERROR(__xludf.DUMMYFUNCTION("""COMPUTED_VALUE"""),"Natalie (2/3): I was trying to think of what I had missed, and that’s when it clicked. And then I hold it up (string with seashells), and I realize there’s, like, this sequence of shells with knots in between each kind of grouping. I just couldn’t believe"&amp;" that this was it. There were three tubes. I chucked one into the bushes and broke the second one. So if one of them came, they won’t be able to figure it out. And I knew I had to get up there as soon as possible. And, luckily, both of them had kind of gi"&amp;"ven up. I laid the shells, and I just slowly put the numbers in. I was trying not to get too excited, but my heart starts racing. I took a deep breath and… (unlocks device)")</f>
        <v>Natalie (2/3): I was trying to think of what I had missed, and that’s when it clicked. And then I hold it up (string with seashells), and I realize there’s, like, this sequence of shells with knots in between each kind of grouping. I just couldn’t believe that this was it. There were three tubes. I chucked one into the bushes and broke the second one. So if one of them came, they won’t be able to figure it out. And I knew I had to get up there as soon as possible. And, luckily, both of them had kind of given up. I laid the shells, and I just slowly put the numbers in. I was trying not to get too excited, but my heart starts racing. I took a deep breath and… (unlocks device)</v>
      </c>
      <c r="D15" s="5"/>
      <c r="E15" s="4" t="str">
        <f>IFERROR(__xludf.DUMMYFUNCTION("""COMPUTED_VALUE"""),"Michele (2/4): This game has been such an emotional roller coaster. Last night was a seriously low point in the game for me. And then, this morning, I received Wendell’s Fire Token, which puts me at four Fire Tokens. And I think that makes me the richest "&amp;"person out here. So, I get back to camp and I notice something in my bag. So I scurry off and I pull out… ♪ Dun, dun, dun ♪ this beautiful 50/50 Coin advantage. (chuckles)")</f>
        <v>Michele (2/4): This game has been such an emotional roller coaster. Last night was a seriously low point in the game for me. And then, this morning, I received Wendell’s Fire Token, which puts me at four Fire Tokens. And I think that makes me the richest person out here. So, I get back to camp and I notice something in my bag. So I scurry off and I pull out… ♪ Dun, dun, dun ♪ this beautiful 50/50 Coin advantage. (chuckles)</v>
      </c>
      <c r="F15" s="5"/>
      <c r="G15" s="4" t="str">
        <f>IFERROR(__xludf.DUMMYFUNCTION("""COMPUTED_VALUE"""),"Sarah (4/4): Ben and Adam, they are technically the swing vote in this. However, I have the Steal a Vote advantage, and if I play it tonight, it takes one of the boys’ votes away and adds it to mine and Sophie’s votes, and now we have the majority and we "&amp;"pick who goes home. So, I’ll have it in the event that I feel uncomfortable. But, I mean, obviously, I would like to hand on to it, because this game’s gonna get a whole heck of a lot messier.")</f>
        <v>Sarah (4/4): Ben and Adam, they are technically the swing vote in this. However, I have the Steal a Vote advantage, and if I play it tonight, it takes one of the boys’ votes away and adds it to mine and Sophie’s votes, and now we have the majority and we pick who goes home. So, I’ll have it in the event that I feel uncomfortable. But, I mean, obviously, I would like to hand on to it, because this game’s gonna get a whole heck of a lot messier.</v>
      </c>
      <c r="H15" s="5"/>
      <c r="I15" s="4" t="str">
        <f>IFERROR(__xludf.DUMMYFUNCTION("""COMPUTED_VALUE"""),"Ben (1/4): This merge is the most exciting moment in the game, because this is where the battle starts, and it’s time to find out who is the champion of champions. It gives me chills just talking about it.")</f>
        <v>Ben (1/4): This merge is the most exciting moment in the game, because this is where the battle starts, and it’s time to find out who is the champion of champions. It gives me chills just talking about it.</v>
      </c>
      <c r="J15" s="5"/>
      <c r="K15" s="4" t="str">
        <f>IFERROR(__xludf.DUMMYFUNCTION("""COMPUTED_VALUE"""),"Denise (2/2): I’ve tried to save Jeremy in the past, but I think it’s time. Kim and I are both in cahoots together to blindside Jeremy tonight.")</f>
        <v>Denise (2/2): I’ve tried to save Jeremy in the past, but I think it’s time. Kim and I are both in cahoots together to blindside Jeremy tonight.</v>
      </c>
      <c r="L15" s="5"/>
      <c r="M15" s="4" t="str">
        <f>IFERROR(__xludf.DUMMYFUNCTION("""COMPUTED_VALUE"""),"Nick (3/5): Sarah gives me the reward. And I appreciated it, but I don’t feel like I owe her anything. I don’t trust her any more than I already did, and it wasn’t much, because I know the game Sarah plays. And if Sarah was told to write down my name toni"&amp;"ght, she would. But, hopefully, there are some clues hidden somewhere for a Hidden Immunity Idol or a Steal a Vote advantage or something… and hopefully I can find it.")</f>
        <v>Nick (3/5): Sarah gives me the reward. And I appreciated it, but I don’t feel like I owe her anything. I don’t trust her any more than I already did, and it wasn’t much, because I know the game Sarah plays. And if Sarah was told to write down my name tonight, she would. But, hopefully, there are some clues hidden somewhere for a Hidden Immunity Idol or a Steal a Vote advantage or something… and hopefully I can find it.</v>
      </c>
      <c r="N15" s="5"/>
      <c r="O15" s="4" t="str">
        <f>IFERROR(__xludf.DUMMYFUNCTION("""COMPUTED_VALUE"""),"Jeremy (1/3): I like Wendell. We have a mutual respect for each other, so I want him to come and work with me. Wendell has Nick as his right-hand man. I want to be that person. So I wouldn’t mind to see Nick go. If I get rid of Nick, I could be his number"&amp;" one.")</f>
        <v>Jeremy (1/3): I like Wendell. We have a mutual respect for each other, so I want him to come and work with me. Wendell has Nick as his right-hand man. I want to be that person. So I wouldn’t mind to see Nick go. If I get rid of Nick, I could be his number one.</v>
      </c>
      <c r="P15" s="5"/>
      <c r="Q15" s="4" t="str">
        <f>IFERROR(__xludf.DUMMYFUNCTION("""COMPUTED_VALUE"""),"Kim (2/2): I didn’t want Tony to win today. But Tony winning two in a row back-to-back is not bad. It puts a target on Tony’s back. So, yay for Tony. Tony is completely playing Jeremy, and I clearly know about it. But at this point in the game, I don’t ha"&amp;"ve the numbers on the Jeremy side. Jeremy has Michele, and that’s it. My only option is to go back with this other group, who I don’t really trust anyway. It’s a precarious position. It’s not my favorite.")</f>
        <v>Kim (2/2): I didn’t want Tony to win today. But Tony winning two in a row back-to-back is not bad. It puts a target on Tony’s back. So, yay for Tony. Tony is completely playing Jeremy, and I clearly know about it. But at this point in the game, I don’t have the numbers on the Jeremy side. Jeremy has Michele, and that’s it. My only option is to go back with this other group, who I don’t really trust anyway. It’s a precarious position. It’s not my favorite.</v>
      </c>
      <c r="R15" s="5"/>
      <c r="S15" s="4" t="str">
        <f>IFERROR(__xludf.DUMMYFUNCTION("""COMPUTED_VALUE"""),"Sophie (2/2): Adam is convinced that Sarah has the idol. So I told Ben and Sarah everything that Adam says to make sure they don’t think that I am-- have some kind of side alliance with Adam.")</f>
        <v>Sophie (2/2): Adam is convinced that Sarah has the idol. So I told Ben and Sarah everything that Adam says to make sure they don’t think that I am-- have some kind of side alliance with Adam.</v>
      </c>
      <c r="T15" s="5"/>
      <c r="U15" s="4" t="str">
        <f>IFERROR(__xludf.DUMMYFUNCTION("""COMPUTED_VALUE"""),"Tyson (4/5): Boom! I’m the proud papa of a Fire Token. So now I have to decide, with this Fire Token, what to do with it. The idol is 3 tokens, but if I wasted 3 tokens on this and never got back in the game, I would look the fool… but I’m not a fool… I d"&amp;"on’t think. So my only option is to purchase something from the menu at the mast which is… peanut butter.")</f>
        <v>Tyson (4/5): Boom! I’m the proud papa of a Fire Token. So now I have to decide, with this Fire Token, what to do with it. The idol is 3 tokens, but if I wasted 3 tokens on this and never got back in the game, I would look the fool… but I’m not a fool… I don’t think. So my only option is to purchase something from the menu at the mast which is… peanut butter.</v>
      </c>
      <c r="V15" s="5"/>
      <c r="W15" s="4" t="str">
        <f>IFERROR(__xludf.DUMMYFUNCTION("""COMPUTED_VALUE"""),"Adam (1/5): Oh, man. Tribal Council was tough. I thought Parvati was going home, but I revealed my alliance’s plan to Boston Rob and he betrayed me.")</f>
        <v>Adam (1/5): Oh, man. Tribal Council was tough. I thought Parvati was going home, but I revealed my alliance’s plan to Boston Rob and he betrayed me.</v>
      </c>
      <c r="X15" s="5"/>
      <c r="Y15" s="4" t="str">
        <f>IFERROR(__xludf.DUMMYFUNCTION("""COMPUTED_VALUE"""),"Wendell (2/2): I got my two tokens. I worked hard at that. This can buy me one advantage in the challenge, and that will give me some sort of edge up. I know that I gotta put my war paint on and go to battle. And that’s what I’m best at.")</f>
        <v>Wendell (2/2): I got my two tokens. I worked hard at that. This can buy me one advantage in the challenge, and that will give me some sort of edge up. I know that I gotta put my war paint on and go to battle. And that’s what I’m best at.</v>
      </c>
      <c r="Z15" s="5"/>
      <c r="AA15" s="4" t="str">
        <f>IFERROR(__xludf.DUMMYFUNCTION("""COMPUTED_VALUE"""),"Yul (4/5): So, an interesting dynamic with the Fire Tokens being a thing this season is that Fire Tokens, we know, have some value. I mean, they’re currency. And everyone believes, including me, that they’re gonna have more value later on in the game, pro"&amp;"bably after the merge. So, I came up with a plan.")</f>
        <v>Yul (4/5): So, an interesting dynamic with the Fire Tokens being a thing this season is that Fire Tokens, we know, have some value. I mean, they’re currency. And everyone believes, including me, that they’re gonna have more value later on in the game, probably after the merge. So, I came up with a plan.</v>
      </c>
      <c r="AB15" s="5"/>
      <c r="AC15" s="4" t="str">
        <f>IFERROR(__xludf.DUMMYFUNCTION("""COMPUTED_VALUE"""),"Sandra (2/2): Me and Tony are a pretty good team right now, but he’s a very paranoid player. I know Tony well enough to know that my days are numbered with him. He will take me out if I don’t take him out again. I already know it.")</f>
        <v>Sandra (2/2): Me and Tony are a pretty good team right now, but he’s a very paranoid player. I know Tony well enough to know that my days are numbered with him. He will take me out if I don’t take him out again. I already know it.</v>
      </c>
      <c r="AD15" s="5"/>
      <c r="AE15" s="4" t="str">
        <f>IFERROR(__xludf.DUMMYFUNCTION("""COMPUTED_VALUE"""),"Parvati (2/3): The Immunity Challenge was rough. We lost. And now, I’m pretty sure the guys are coming after me. I know that they see me as a threat. And seeing that Rob got voted out, I feel really alone here. Like, I’ve got Michele, but that’s it. You k"&amp;"now, I have the Idol Nullifier, but what I really need is numbers. Otherwise, I’m screwed.")</f>
        <v>Parvati (2/3): The Immunity Challenge was rough. We lost. And now, I’m pretty sure the guys are coming after me. I know that they see me as a threat. And seeing that Rob got voted out, I feel really alone here. Like, I’ve got Michele, but that’s it. You know, I have the Idol Nullifier, but what I really need is numbers. Otherwise, I’m screwed.</v>
      </c>
      <c r="AF15" s="5"/>
      <c r="AG15" s="4" t="str">
        <f>IFERROR(__xludf.DUMMYFUNCTION("""COMPUTED_VALUE"""),"Rob (2/6): I mean, traditionally, there’s always a new Hidden Immunity Idol at each beach. So we decided to go look for idols here. I’m pretty much watching everybody else, ‘cause I’m new to this. I found an idol on Redemption, but I had clues. I have a t"&amp;"ough time with the idol. I’m looking, I’m doing, I’m trying to adapt and do what these new-school guys do, but I just have very little experience. I’m not usually in this spot, where I have more questions than answers. I usually have the answers. But this"&amp;" is a tough season. It’s a tough game. Tough players. Good players. Smart, you know? I underestimated ‘em at first. I won’t make that mistake again.")</f>
        <v>Rob (2/6): I mean, traditionally, there’s always a new Hidden Immunity Idol at each beach. So we decided to go look for idols here. I’m pretty much watching everybody else, ‘cause I’m new to this. I found an idol on Redemption, but I had clues. I have a tough time with the idol. I’m looking, I’m doing, I’m trying to adapt and do what these new-school guys do, but I just have very little experience. I’m not usually in this spot, where I have more questions than answers. I usually have the answers. But this is a tough season. It’s a tough game. Tough players. Good players. Smart, you know? I underestimated ‘em at first. I won’t make that mistake again.</v>
      </c>
      <c r="AH15" s="5"/>
      <c r="AI15" s="4" t="str">
        <f>IFERROR(__xludf.DUMMYFUNCTION("""COMPUTED_VALUE"""),"Ethan (8/8): That was something I’ll remember for the rest of my life.")</f>
        <v>Ethan (8/8): That was something I’ll remember for the rest of my life.</v>
      </c>
      <c r="AJ15" s="5"/>
      <c r="AK15" s="4" t="str">
        <f>IFERROR(__xludf.DUMMYFUNCTION("""COMPUTED_VALUE"""),"Danni (3/3): I just kept running and picking up the pace and thought I could catch Wendell, and I started to close the gap on him. Unfortunately, I started out way too slow and just couldn’t gain enough ground. And I finished seventh, just one short of wi"&amp;"nning two Fire Tokens.")</f>
        <v>Danni (3/3): I just kept running and picking up the pace and thought I could catch Wendell, and I started to close the gap on him. Unfortunately, I started out way too slow and just couldn’t gain enough ground. And I finished seventh, just one short of winning two Fire Tokens.</v>
      </c>
      <c r="AL15" s="5"/>
      <c r="AM15" s="4" t="str">
        <f>IFERROR(__xludf.DUMMYFUNCTION("""COMPUTED_VALUE"""),"Amber (4/7): Natalie-- she’s a monster.")</f>
        <v>Amber (4/7): Natalie-- she’s a monster.</v>
      </c>
      <c r="AN15" s="5"/>
    </row>
    <row r="16">
      <c r="A16" s="4" t="str">
        <f>IFERROR(__xludf.DUMMYFUNCTION("""COMPUTED_VALUE"""),"Tony (2/2): I decide to pop out of my bunker. Sure enough, my timing couldn’t be more off.")</f>
        <v>Tony (2/2): I decide to pop out of my bunker. Sure enough, my timing couldn’t be more off.</v>
      </c>
      <c r="B16" s="5"/>
      <c r="C16" s="4" t="str">
        <f>IFERROR(__xludf.DUMMYFUNCTION("""COMPUTED_VALUE"""),"Natalie (3/3): The advantage I have is a Steal a Vote advantage. That obviously has no value on Extinction. And, again, like the other two, I have to somehow pick the right person who would be risky enough to do this and who would buy this advantage from "&amp;"me. It will be so sweet if they go for it because these opportunities to earn these tokens, they’re not given to us every day. I would have three Fire Tokens, so I’m actually a billionaire on Extinction. Uh, but I’m pretending that I’m a complete peasant "&amp;"and completely poor like the rest of them. Everything that I’m doing is gonna lead to my eventual goal here, uh, which is to get off this bloody island and get back there.")</f>
        <v>Natalie (3/3): The advantage I have is a Steal a Vote advantage. That obviously has no value on Extinction. And, again, like the other two, I have to somehow pick the right person who would be risky enough to do this and who would buy this advantage from me. It will be so sweet if they go for it because these opportunities to earn these tokens, they’re not given to us every day. I would have three Fire Tokens, so I’m actually a billionaire on Extinction. Uh, but I’m pretending that I’m a complete peasant and completely poor like the rest of them. Everything that I’m doing is gonna lead to my eventual goal here, uh, which is to get off this bloody island and get back there.</v>
      </c>
      <c r="D16" s="5"/>
      <c r="E16" s="4" t="str">
        <f>IFERROR(__xludf.DUMMYFUNCTION("""COMPUTED_VALUE"""),"Michele (3/4): This coin is 50/50, and I truly feel 50/50 on whether or not I should take the advantage.")</f>
        <v>Michele (3/4): This coin is 50/50, and I truly feel 50/50 on whether or not I should take the advantage.</v>
      </c>
      <c r="F16" s="5"/>
      <c r="G16" s="4" t="str">
        <f>IFERROR(__xludf.DUMMYFUNCTION("""COMPUTED_VALUE"""),"Sarah (1/1): I know where the idol is. It’s in Sophie’s bag. So I say I am going to set this straight.")</f>
        <v>Sarah (1/1): I know where the idol is. It’s in Sophie’s bag. So I say I am going to set this straight.</v>
      </c>
      <c r="H16" s="5"/>
      <c r="I16" s="4" t="str">
        <f>IFERROR(__xludf.DUMMYFUNCTION("""COMPUTED_VALUE"""),"Ben (2/4): Tyson’s right. Big players, big names have been taken out left and right. I mean, you look at Tyson, Rob, Parvati, Sandra. There’s four right there, and after that, it’ll keep going.")</f>
        <v>Ben (2/4): Tyson’s right. Big players, big names have been taken out left and right. I mean, you look at Tyson, Rob, Parvati, Sandra. There’s four right there, and after that, it’ll keep going.</v>
      </c>
      <c r="J16" s="5"/>
      <c r="K16" s="4" t="str">
        <f>IFERROR(__xludf.DUMMYFUNCTION("""COMPUTED_VALUE"""),"Denise (1/1): There’s been a mad dash already, and there’s a lot of hands out here digging. There may be another Hidden Immunity Idol in the mix, which complicates everything all over again. Everybody’s looking through the dirt and the cobwebs and digging"&amp;" around trees. We really want to get Tony out. So we need to get the Hidden Immunity Idol before Tony so that he doesn’t have something else up his sleeve.")</f>
        <v>Denise (1/1): There’s been a mad dash already, and there’s a lot of hands out here digging. There may be another Hidden Immunity Idol in the mix, which complicates everything all over again. Everybody’s looking through the dirt and the cobwebs and digging around trees. We really want to get Tony out. So we need to get the Hidden Immunity Idol before Tony so that he doesn’t have something else up his sleeve.</v>
      </c>
      <c r="L16" s="5"/>
      <c r="M16" s="4" t="str">
        <f>IFERROR(__xludf.DUMMYFUNCTION("""COMPUTED_VALUE"""),"Nick (4/5): I’m gonna take this game over. I’m tired of being told what to do, and I’m tired of my name getting thrown out as a easy vote. If there’s gonna be tons of chaos, that’s good for me. I want more and more names thrown around. I want more and mor"&amp;"e people to turn on each other.")</f>
        <v>Nick (4/5): I’m gonna take this game over. I’m tired of being told what to do, and I’m tired of my name getting thrown out as a easy vote. If there’s gonna be tons of chaos, that’s good for me. I want more and more names thrown around. I want more and more people to turn on each other.</v>
      </c>
      <c r="N16" s="5"/>
      <c r="O16" s="4" t="str">
        <f>IFERROR(__xludf.DUMMYFUNCTION("""COMPUTED_VALUE"""),"Jeremy (2/3): When you have this necklace, you have power. So, my plan is to go after Nick. But I don’t want to be the one that’s looked at as the boss. Don’t get me wrong, I want to drive this thing, but I don’t want everybody else to know that I’m drivi"&amp;"n this thing.")</f>
        <v>Jeremy (2/3): When you have this necklace, you have power. So, my plan is to go after Nick. But I don’t want to be the one that’s looked at as the boss. Don’t get me wrong, I want to drive this thing, but I don’t want everybody else to know that I’m drivin this thing.</v>
      </c>
      <c r="P16" s="5"/>
      <c r="Q16" s="4" t="str">
        <f>IFERROR(__xludf.DUMMYFUNCTION("""COMPUTED_VALUE"""),"Kim (1/5): Last night was emotional and a little bit crazy. And it’s super clear people are thinking Jeremy’s gonna go next. But, hell no. I mean, I’m not doing that. For me, it’s really obvious that Tony and Sarah are a problem right now. But I still hav"&amp;"e a relationship with Sarah that can be salvaged. I’d so much rather see Tony go than Sarah. And I’m done with the sitting around, hoping that I’m on the right side of the votes.")</f>
        <v>Kim (1/5): Last night was emotional and a little bit crazy. And it’s super clear people are thinking Jeremy’s gonna go next. But, hell no. I mean, I’m not doing that. For me, it’s really obvious that Tony and Sarah are a problem right now. But I still have a relationship with Sarah that can be salvaged. I’d so much rather see Tony go than Sarah. And I’m done with the sitting around, hoping that I’m on the right side of the votes.</v>
      </c>
      <c r="R16" s="5"/>
      <c r="S16" s="4" t="str">
        <f>IFERROR(__xludf.DUMMYFUNCTION("""COMPUTED_VALUE"""),"Sophie (1/2): Denise’s story felt a little bit like we were all in a bar and she was telling us old war stories. It just made her look really good. But I have to imagine everybody at the table thought, “Hmm, like, one person has a résumé out here. Good to"&amp;" know.”")</f>
        <v>Sophie (1/2): Denise’s story felt a little bit like we were all in a bar and she was telling us old war stories. It just made her look really good. But I have to imagine everybody at the table thought, “Hmm, like, one person has a résumé out here. Good to know.”</v>
      </c>
      <c r="T16" s="5"/>
      <c r="U16" s="4" t="str">
        <f>IFERROR(__xludf.DUMMYFUNCTION("""COMPUTED_VALUE"""),"Tyson (5/5): I feel like eating the little bit of peanut butter each day would A) boost my spirits mentally, and the fact that I’m doing something sneaky and hilarious, and give me the extra calories that would then prepare me for the challenge. Some slac"&amp;"k-jawed yokel from, uh, who knows where, probably wouldn’t know all the, uh, great nutritional stuff that peanut butter has, but… I do.")</f>
        <v>Tyson (5/5): I feel like eating the little bit of peanut butter each day would A) boost my spirits mentally, and the fact that I’m doing something sneaky and hilarious, and give me the extra calories that would then prepare me for the challenge. Some slack-jawed yokel from, uh, who knows where, probably wouldn’t know all the, uh, great nutritional stuff that peanut butter has, but… I do.</v>
      </c>
      <c r="V16" s="5"/>
      <c r="W16" s="4" t="str">
        <f>IFERROR(__xludf.DUMMYFUNCTION("""COMPUTED_VALUE"""),"Adam (2/5): I got left out of the vote by the people that I was supposed to be aligned with. I just did everything that you’re not supposed to do in Survivor and I had the hubris to think that I could get away with it.")</f>
        <v>Adam (2/5): I got left out of the vote by the people that I was supposed to be aligned with. I just did everything that you’re not supposed to do in Survivor and I had the hubris to think that I could get away with it.</v>
      </c>
      <c r="X16" s="5"/>
      <c r="Y16" s="4"/>
      <c r="Z16" s="5"/>
      <c r="AA16" s="4" t="str">
        <f>IFERROR(__xludf.DUMMYFUNCTION("""COMPUTED_VALUE"""),"Yul (5/5): Getting so close to the merge and just literally being a split second away from winning immunity and making it and being blindsided is a bitter pill to swallow. I assume that we’ll have an opportunity to battle back soon, and just try to remind"&amp;" myself this is an adventure and I feel lucky to be here.")</f>
        <v>Yul (5/5): Getting so close to the merge and just literally being a split second away from winning immunity and making it and being blindsided is a bitter pill to swallow. I assume that we’ll have an opportunity to battle back soon, and just try to remind myself this is an adventure and I feel lucky to be here.</v>
      </c>
      <c r="AB16" s="5"/>
      <c r="AC16" s="4" t="str">
        <f>IFERROR(__xludf.DUMMYFUNCTION("""COMPUTED_VALUE"""),"Sandra (1/2): It sucks that I played with my emotions. I said I would just play a strategic game. But, in hindsight, at the end of the day, I’m still human, just like everybody else. I have feelings. I felt something for Denise, and it just bit me in the "&amp;"butt.")</f>
        <v>Sandra (1/2): It sucks that I played with my emotions. I said I would just play a strategic game. But, in hindsight, at the end of the day, I’m still human, just like everybody else. I have feelings. I felt something for Denise, and it just bit me in the butt.</v>
      </c>
      <c r="AD16" s="5"/>
      <c r="AE16" s="4" t="str">
        <f>IFERROR(__xludf.DUMMYFUNCTION("""COMPUTED_VALUE"""),"Parvati (3/3): Wendell’s walking around like he’s so confident and he owns this place and he’s running the show, but he just made a move that was really dumb. And that is all I need to turn the spotlight away from me and put it on Wendell.")</f>
        <v>Parvati (3/3): Wendell’s walking around like he’s so confident and he owns this place and he’s running the show, but he just made a move that was really dumb. And that is all I need to turn the spotlight away from me and put it on Wendell.</v>
      </c>
      <c r="AF16" s="5"/>
      <c r="AG16" s="4" t="str">
        <f>IFERROR(__xludf.DUMMYFUNCTION("""COMPUTED_VALUE"""),"Rob (3/6): Look, it’s never good to lose immunity on Survivor. I hate to lose. But, in retrospect, it’s not that big of a deal ‘cause we got expendable members here. We got people that we can get rid of, preserve our overall numbers. All we got to do is d"&amp;"ecide which of ‘em is headed home.")</f>
        <v>Rob (3/6): Look, it’s never good to lose immunity on Survivor. I hate to lose. But, in retrospect, it’s not that big of a deal ‘cause we got expendable members here. We got people that we can get rid of, preserve our overall numbers. All we got to do is decide which of ‘em is headed home.</v>
      </c>
      <c r="AH16" s="5"/>
      <c r="AI16" s="4" t="str">
        <f>IFERROR(__xludf.DUMMYFUNCTION("""COMPUTED_VALUE"""),"Ethan (1/2): Life on Edge of Extinction is a battle. Every day’s a battle with the elements and nature. Every day’s a battle with my own personal struggle of: “Why am I here? Why am I sticking it out?” and how to exist in this in-between world. So it’s ju"&amp;"st… it’s depressing. I feel defeated. I just feel there’s, like, no hope. We got to find that hope someplace, because, without it, you’re just gonna destroy yourself.")</f>
        <v>Ethan (1/2): Life on Edge of Extinction is a battle. Every day’s a battle with the elements and nature. Every day’s a battle with my own personal struggle of: “Why am I here? Why am I sticking it out?” and how to exist in this in-between world. So it’s just… it’s depressing. I feel defeated. I just feel there’s, like, no hope. We got to find that hope someplace, because, without it, you’re just gonna destroy yourself.</v>
      </c>
      <c r="AJ16" s="5"/>
      <c r="AK16" s="4" t="str">
        <f>IFERROR(__xludf.DUMMYFUNCTION("""COMPUTED_VALUE"""),"Danni (1/1): Every time we get a clue, it’s like a bomb goes off, and everybody just-just darts, just takes off.")</f>
        <v>Danni (1/1): Every time we get a clue, it’s like a bomb goes off, and everybody just-just darts, just takes off.</v>
      </c>
      <c r="AL16" s="5"/>
      <c r="AM16" s="4" t="str">
        <f>IFERROR(__xludf.DUMMYFUNCTION("""COMPUTED_VALUE"""),"Amber (5/7): I just kept thinking, “I want this to be over with. I want this to be over with.” I was completely depleted. I had nothing left in me.")</f>
        <v>Amber (5/7): I just kept thinking, “I want this to be over with. I want this to be over with.” I was completely depleted. I had nothing left in me.</v>
      </c>
      <c r="AN16" s="5"/>
    </row>
    <row r="17">
      <c r="A17" s="4" t="str">
        <f>IFERROR(__xludf.DUMMYFUNCTION("""COMPUTED_VALUE"""),"Tony (1/1): Today, I feel like I’m in a good position right now, even without Sandra, who I’ve been close with, because right now we have two Seles, two old Dakals. I-I’m close with Kim, I’m hoping I’m getting close with Jeremy. So I think we formed a nic"&amp;"e bond between the three of us, and I’m just so grateful that Denise pretty much did me a favor by making a flashy move at Tribal, and she took out the queen. She dethroned the queen! She used two idols! So-so that makes her a big target, and that’s good "&amp;"news for me, because I need protection in front of me-- I need shields in front of me. So, Denise, in my book, she’s (gives two thumbs up)... A-OK.")</f>
        <v>Tony (1/1): Today, I feel like I’m in a good position right now, even without Sandra, who I’ve been close with, because right now we have two Seles, two old Dakals. I-I’m close with Kim, I’m hoping I’m getting close with Jeremy. So I think we formed a nice bond between the three of us, and I’m just so grateful that Denise pretty much did me a favor by making a flashy move at Tribal, and she took out the queen. She dethroned the queen! She used two idols! So-so that makes her a big target, and that’s good news for me, because I need protection in front of me-- I need shields in front of me. So, Denise, in my book, she’s (gives two thumbs up)... A-OK.</v>
      </c>
      <c r="B17" s="5"/>
      <c r="C17" s="4" t="str">
        <f>IFERROR(__xludf.DUMMYFUNCTION("""COMPUTED_VALUE"""),"Natalie (1/3): I have been so dominant here, my bank account balance is three Fire Tokens. It’s like, I don’t want to get greedy, but I want as many Fire Tokens as possible.")</f>
        <v>Natalie (1/3): I have been so dominant here, my bank account balance is three Fire Tokens. It’s like, I don’t want to get greedy, but I want as many Fire Tokens as possible.</v>
      </c>
      <c r="D17" s="5"/>
      <c r="E17" s="4" t="str">
        <f>IFERROR(__xludf.DUMMYFUNCTION("""COMPUTED_VALUE"""),"Michele (4/4): But at the reward today, we had fortune cookies. And two of mine were, “As the purse is emptied, the heart is filled.” And the other is, “Don’t be afraid of taking that big step.” So now I feel like the Survivor gods came down and put these"&amp;" fortunes in my fortune cookie to say, “Michele, jump on this and get yourself some god-darn power in this game of Survivor.” So I’m gonna trade in my four Fire Tokens for this beautiful advantage.")</f>
        <v>Michele (4/4): But at the reward today, we had fortune cookies. And two of mine were, “As the purse is emptied, the heart is filled.” And the other is, “Don’t be afraid of taking that big step.” So now I feel like the Survivor gods came down and put these fortunes in my fortune cookie to say, “Michele, jump on this and get yourself some god-darn power in this game of Survivor.” So I’m gonna trade in my four Fire Tokens for this beautiful advantage.</v>
      </c>
      <c r="F17" s="5"/>
      <c r="G17" s="4" t="str">
        <f>IFERROR(__xludf.DUMMYFUNCTION("""COMPUTED_VALUE"""),"Sarah (1/1): To be one of twelve sitting at that table, one of the twelve greats, it’s unbelievable. But the lines are so blurred right now that it looks like a big bowl of spaghetti, and you don’t know where one relationship starts and one ends. Everyone"&amp;"’s a lion that’s sitting at the table. It’s just who has the biggest mane right now.")</f>
        <v>Sarah (1/1): To be one of twelve sitting at that table, one of the twelve greats, it’s unbelievable. But the lines are so blurred right now that it looks like a big bowl of spaghetti, and you don’t know where one relationship starts and one ends. Everyone’s a lion that’s sitting at the table. It’s just who has the biggest mane right now.</v>
      </c>
      <c r="H17" s="5"/>
      <c r="I17" s="4" t="str">
        <f>IFERROR(__xludf.DUMMYFUNCTION("""COMPUTED_VALUE"""),"Ben (3/4): We’re drawing lines. It’s gonna be big threats versus little threats. So that’s where we need to start putting the target.")</f>
        <v>Ben (3/4): We’re drawing lines. It’s gonna be big threats versus little threats. So that’s where we need to start putting the target.</v>
      </c>
      <c r="J17" s="5"/>
      <c r="K17" s="4" t="str">
        <f>IFERROR(__xludf.DUMMYFUNCTION("""COMPUTED_VALUE"""),"Denise (1/3): Last night at Tribal Council, I just said to Jeff, like, “I’m done.” But when I say I’m done, it’s not I’m done with the game-- it’s I’m done with dealing with things the way that I’ve been dealing and getting myself as upset as I have been "&amp;"about the process.")</f>
        <v>Denise (1/3): Last night at Tribal Council, I just said to Jeff, like, “I’m done.” But when I say I’m done, it’s not I’m done with the game-- it’s I’m done with dealing with things the way that I’ve been dealing and getting myself as upset as I have been about the process.</v>
      </c>
      <c r="L17" s="5"/>
      <c r="M17" s="4" t="str">
        <f>IFERROR(__xludf.DUMMYFUNCTION("""COMPUTED_VALUE"""),"Nick (5/5): Sarah gave me the reward, but she’s tighter to a lot of people than she is to me. So I don’t feel bad if I can send Sarah home.")</f>
        <v>Nick (5/5): Sarah gave me the reward, but she’s tighter to a lot of people than she is to me. So I don’t feel bad if I can send Sarah home.</v>
      </c>
      <c r="N17" s="5"/>
      <c r="O17" s="4" t="str">
        <f>IFERROR(__xludf.DUMMYFUNCTION("""COMPUTED_VALUE"""),"Jeremy (3/3): Wendell’s on the chopping block. It’s horrible. I don’t want that. I want to work with him. Wendell and Nick are voting for Adam. So, as long as Wendell’s safe, I would love to see Adam go. Let’s just vote for Adam.")</f>
        <v>Jeremy (3/3): Wendell’s on the chopping block. It’s horrible. I don’t want that. I want to work with him. Wendell and Nick are voting for Adam. So, as long as Wendell’s safe, I would love to see Adam go. Let’s just vote for Adam.</v>
      </c>
      <c r="P17" s="5"/>
      <c r="Q17" s="4" t="str">
        <f>IFERROR(__xludf.DUMMYFUNCTION("""COMPUTED_VALUE"""),"Kim (2/5): This is by far the riskiest move I’ve ever had to make, but I have to do something. I mean, I have to turn this around or go out trying.")</f>
        <v>Kim (2/5): This is by far the riskiest move I’ve ever had to make, but I have to do something. I mean, I have to turn this around or go out trying.</v>
      </c>
      <c r="R17" s="5"/>
      <c r="S17" s="4" t="str">
        <f>IFERROR(__xludf.DUMMYFUNCTION("""COMPUTED_VALUE"""),"Sophie (2/2): Between Nick and Wendell, who would be more likely to work with me in the future? And I see Wendell, and Wendell and Jeremy are constantly broing out. My sense of what’s happening is that a bunch of the (air quotes) “big guys,” Jeremy, Tony,"&amp;" Tyson and Ben, all got together and said, “Maybe Wendell, maybe Nick.” But a lot of power in this tribe is coming from Jeremy, and I think Wendell is Jeremy’s man.")</f>
        <v>Sophie (2/2): Between Nick and Wendell, who would be more likely to work with me in the future? And I see Wendell, and Wendell and Jeremy are constantly broing out. My sense of what’s happening is that a bunch of the (air quotes) “big guys,” Jeremy, Tony, Tyson and Ben, all got together and said, “Maybe Wendell, maybe Nick.” But a lot of power in this tribe is coming from Jeremy, and I think Wendell is Jeremy’s man.</v>
      </c>
      <c r="T17" s="5"/>
      <c r="U17" s="4" t="str">
        <f>IFERROR(__xludf.DUMMYFUNCTION("""COMPUTED_VALUE"""),"Tyson (1/4): We got another clue on Edge of Extinction, and we each got our own clue.")</f>
        <v>Tyson (1/4): We got another clue on Edge of Extinction, and we each got our own clue.</v>
      </c>
      <c r="V17" s="5"/>
      <c r="W17" s="4" t="str">
        <f>IFERROR(__xludf.DUMMYFUNCTION("""COMPUTED_VALUE"""),"Adam (3/5): I was playing all sides, and, unfortunately, everybody knows it, and I’m lucky to be here. Now I feel like everything is completely changed so I need to make an apology tour.")</f>
        <v>Adam (3/5): I was playing all sides, and, unfortunately, everybody knows it, and I’m lucky to be here. Now I feel like everything is completely changed so I need to make an apology tour.</v>
      </c>
      <c r="X17" s="5"/>
      <c r="Y17" s="4"/>
      <c r="Z17" s="5"/>
      <c r="AA17" s="4" t="str">
        <f>IFERROR(__xludf.DUMMYFUNCTION("""COMPUTED_VALUE"""),"Yul (1/1): I-I can’t describe how much sheer joy and happiness I felt in that moment.")</f>
        <v>Yul (1/1): I-I can’t describe how much sheer joy and happiness I felt in that moment.</v>
      </c>
      <c r="AB17" s="5"/>
      <c r="AC17" s="4" t="str">
        <f>IFERROR(__xludf.DUMMYFUNCTION("""COMPUTED_VALUE"""),"Sandra (2/2): I have no interest in running up the mountain for a little scoop of rice, sleeping in a raggedy shelter, being bitten by rats. I don’t want to deal with it. I’m not very good at the challenges-- everybody knows that. So I feel I would be was"&amp;"ting my time just for an opportunity to go back into the game, which I’m not gonna succeed at. I got voted out, and now it’s time for me to go. I’ve gained a lot because of Survivor. It has changed my life. It’s given me opportunities that I might not oth"&amp;"erwise have had. I’m happy to go into retirement and know that I did the best I could with what I had. At the end of the day, I’m still the queen, and I’ll always stay the queen.")</f>
        <v>Sandra (2/2): I have no interest in running up the mountain for a little scoop of rice, sleeping in a raggedy shelter, being bitten by rats. I don’t want to deal with it. I’m not very good at the challenges-- everybody knows that. So I feel I would be wasting my time just for an opportunity to go back into the game, which I’m not gonna succeed at. I got voted out, and now it’s time for me to go. I’ve gained a lot because of Survivor. It has changed my life. It’s given me opportunities that I might not otherwise have had. I’m happy to go into retirement and know that I did the best I could with what I had. At the end of the day, I’m still the queen, and I’ll always stay the queen.</v>
      </c>
      <c r="AD17" s="5"/>
      <c r="AE17" s="4" t="str">
        <f>IFERROR(__xludf.DUMMYFUNCTION("""COMPUTED_VALUE"""),"Parvati (1/1): Getting voted out before the merge-- that’s so lame. I’ve never done that before. But Ethan’s over here. Rob’s over here. And much to my… utmost joy… Sandra’s here. Sandra getting voted out was a little, small consolation to my horrible nig"&amp;"ht.")</f>
        <v>Parvati (1/1): Getting voted out before the merge-- that’s so lame. I’ve never done that before. But Ethan’s over here. Rob’s over here. And much to my… utmost joy… Sandra’s here. Sandra getting voted out was a little, small consolation to my horrible night.</v>
      </c>
      <c r="AF17" s="5"/>
      <c r="AG17" s="4" t="str">
        <f>IFERROR(__xludf.DUMMYFUNCTION("""COMPUTED_VALUE"""),"Rob (4/6): Even though I don’t have great relationships with Ben and Adam, I have to establish trust with some people in this game.")</f>
        <v>Rob (4/6): Even though I don’t have great relationships with Ben and Adam, I have to establish trust with some people in this game.</v>
      </c>
      <c r="AH17" s="5"/>
      <c r="AI17" s="4" t="str">
        <f>IFERROR(__xludf.DUMMYFUNCTION("""COMPUTED_VALUE"""),"Ethan (2/2): I can talk to Parvati. I feel really comfortable with her, so that’s a big help, because, you know, she keeps me strong. It gives me a little bit of inspiration to keep going. I want a chance to win, get back in the game, and have a shot at t"&amp;"hat two million dollars. It’s not out of the question. Look, I’ve come back from the edge of extinction twice due to my health, so I know what that’s like. I came to play Survivor. I want to give it a hundred percent and see it through to the end, because"&amp;" it’s important to me. So I gotta, like, pick myself up and kind of come back stronger.")</f>
        <v>Ethan (2/2): I can talk to Parvati. I feel really comfortable with her, so that’s a big help, because, you know, she keeps me strong. It gives me a little bit of inspiration to keep going. I want a chance to win, get back in the game, and have a shot at that two million dollars. It’s not out of the question. Look, I’ve come back from the edge of extinction twice due to my health, so I know what that’s like. I came to play Survivor. I want to give it a hundred percent and see it through to the end, because it’s important to me. So I gotta, like, pick myself up and kind of come back stronger.</v>
      </c>
      <c r="AJ17" s="5"/>
      <c r="AK17" s="4"/>
      <c r="AL17" s="5"/>
      <c r="AM17" s="4" t="str">
        <f>IFERROR(__xludf.DUMMYFUNCTION("""COMPUTED_VALUE"""),"Amber (6/7): I just did probably one of the hardest things I’ve ever done in my life and I just… I just needed to let it go.")</f>
        <v>Amber (6/7): I just did probably one of the hardest things I’ve ever done in my life and I just… I just needed to let it go.</v>
      </c>
      <c r="AN17" s="5"/>
    </row>
    <row r="18">
      <c r="A18" s="4" t="str">
        <f>IFERROR(__xludf.DUMMYFUNCTION("""COMPUTED_VALUE"""),"Tony (1/3): So we come into the merge tribe, and I see the new menu, and prices have gone up. I can’t buy anything. I’m looking at the menu-- three tokens, two tokens. I got one. I can’t do nothing. I’m just like a little poor kid going into the bodega, a"&amp;"nd I don’t have enough money to buy a little bubble gum. But, thankfully, the feast doesn’t cost you anything, and I’m very grateful for that. I love it.")</f>
        <v>Tony (1/3): So we come into the merge tribe, and I see the new menu, and prices have gone up. I can’t buy anything. I’m looking at the menu-- three tokens, two tokens. I got one. I can’t do nothing. I’m just like a little poor kid going into the bodega, and I don’t have enough money to buy a little bubble gum. But, thankfully, the feast doesn’t cost you anything, and I’m very grateful for that. I love it.</v>
      </c>
      <c r="B18" s="5"/>
      <c r="C18" s="4" t="str">
        <f>IFERROR(__xludf.DUMMYFUNCTION("""COMPUTED_VALUE"""),"Natalie (2/3): This is the hardest thing I’ve ever done, both emotionally and physically.")</f>
        <v>Natalie (2/3): This is the hardest thing I’ve ever done, both emotionally and physically.</v>
      </c>
      <c r="D18" s="5"/>
      <c r="E18" s="4" t="str">
        <f>IFERROR(__xludf.DUMMYFUNCTION("""COMPUTED_VALUE"""),"Michele (1/3): The obvious situation when you’re left out of a vote and nobody seems to trust you is that you’re probably on the bottom. So, me, Kim, Jeremy and Denise are spinning around like tops, trying to figure out what the heck is going on. Because,"&amp;" obviously, we are gonna be picked off.")</f>
        <v>Michele (1/3): The obvious situation when you’re left out of a vote and nobody seems to trust you is that you’re probably on the bottom. So, me, Kim, Jeremy and Denise are spinning around like tops, trying to figure out what the heck is going on. Because, obviously, we are gonna be picked off.</v>
      </c>
      <c r="F18" s="5"/>
      <c r="G18" s="4" t="str">
        <f>IFERROR(__xludf.DUMMYFUNCTION("""COMPUTED_VALUE"""),"Sarah (1/2): I gave Nick my reward as a human being to a human being. There was-- no gameplay was in it. It was a complete genuine decision. Nick’s birthday was yesterday. Nick got completely blindsided yesterday. This game is very tough. We’re all away f"&amp;"rom our loved ones. He just got engaged. So I hope it taught everybody a lesson. Just as a world, we can be nicer to each other.")</f>
        <v>Sarah (1/2): I gave Nick my reward as a human being to a human being. There was-- no gameplay was in it. It was a complete genuine decision. Nick’s birthday was yesterday. Nick got completely blindsided yesterday. This game is very tough. We’re all away from our loved ones. He just got engaged. So I hope it taught everybody a lesson. Just as a world, we can be nicer to each other.</v>
      </c>
      <c r="H18" s="5"/>
      <c r="I18" s="4" t="str">
        <f>IFERROR(__xludf.DUMMYFUNCTION("""COMPUTED_VALUE"""),"Ben (4/4): It’s Nick, right? Socially, his game is actually pretty good. But lately, he’s just butting in on everybody’s conversations now, which is very weird. It’s very concerning, because you never know when it’s gonna happen. And it was like, “Dude.” "&amp;"Nick is killing me, though. If the group decides Nick tonight, I’ll write Nick’s name down.")</f>
        <v>Ben (4/4): It’s Nick, right? Socially, his game is actually pretty good. But lately, he’s just butting in on everybody’s conversations now, which is very weird. It’s very concerning, because you never know when it’s gonna happen. And it was like, “Dude.” Nick is killing me, though. If the group decides Nick tonight, I’ll write Nick’s name down.</v>
      </c>
      <c r="J18" s="5"/>
      <c r="K18" s="4" t="str">
        <f>IFERROR(__xludf.DUMMYFUNCTION("""COMPUTED_VALUE"""),"Denise (2/3): I’m not a tattoo gal. I don’t have any tattoos. Probably never will. But then I was laying in the shelter last night, and I thought, “No, I need two tattoos.” I need the one on the left hand that says, “Endure,” to remind me I can. I’m capab"&amp;"le of staying out here for another 9 days. But then I also know that it’s okay to let go. Like, “Endure” and “Let Go” and know that both of those are totally okay.")</f>
        <v>Denise (2/3): I’m not a tattoo gal. I don’t have any tattoos. Probably never will. But then I was laying in the shelter last night, and I thought, “No, I need two tattoos.” I need the one on the left hand that says, “Endure,” to remind me I can. I’m capable of staying out here for another 9 days. But then I also know that it’s okay to let go. Like, “Endure” and “Let Go” and know that both of those are totally okay.</v>
      </c>
      <c r="L18" s="5"/>
      <c r="M18" s="4" t="str">
        <f>IFERROR(__xludf.DUMMYFUNCTION("""COMPUTED_VALUE"""),"Nick (1/4): The more people are fighting, the more there is a war, the more crossfire and friendly fire going on, the more I can really crank it up. Now is the time to start trying to figure out who I want to sit at the end with and finding a way to get e"&amp;"verybody else out.")</f>
        <v>Nick (1/4): The more people are fighting, the more there is a war, the more crossfire and friendly fire going on, the more I can really crank it up. Now is the time to start trying to figure out who I want to sit at the end with and finding a way to get everybody else out.</v>
      </c>
      <c r="N18" s="5"/>
      <c r="O18" s="4" t="str">
        <f>IFERROR(__xludf.DUMMYFUNCTION("""COMPUTED_VALUE"""),"Jeremy (1/1): Sarah gives up her reward and gives it to Nick, one of the main guys I want to talk to because he’s on the outs. I’m like, “Come on, Sarah.” And I’ve done that before. I’ve given up reward. And you know what they did? They voted me out.")</f>
        <v>Jeremy (1/1): Sarah gives up her reward and gives it to Nick, one of the main guys I want to talk to because he’s on the outs. I’m like, “Come on, Sarah.” And I’ve done that before. I’ve given up reward. And you know what they did? They voted me out.</v>
      </c>
      <c r="P18" s="5"/>
      <c r="Q18" s="4" t="str">
        <f>IFERROR(__xludf.DUMMYFUNCTION("""COMPUTED_VALUE"""),"Kim (3/5): The Immunity Challenge was a son of a “B.” My plan has been majorly foiled to blindside Tony tonight.")</f>
        <v>Kim (3/5): The Immunity Challenge was a son of a “B.” My plan has been majorly foiled to blindside Tony tonight.</v>
      </c>
      <c r="R18" s="5"/>
      <c r="S18" s="4" t="str">
        <f>IFERROR(__xludf.DUMMYFUNCTION("""COMPUTED_VALUE"""),"Sophie (1/1): Sarah has the Steal a Vote. I would prefer if she just played it tonight to be safe, because if all five of those people vote together, we will potentially go to rocks. The war is happening tonight, and the question is: When the smoke clears"&amp;", who’s gonna be dead in the trenches?")</f>
        <v>Sophie (1/1): Sarah has the Steal a Vote. I would prefer if she just played it tonight to be safe, because if all five of those people vote together, we will potentially go to rocks. The war is happening tonight, and the question is: When the smoke clears, who’s gonna be dead in the trenches?</v>
      </c>
      <c r="T18" s="5"/>
      <c r="U18" s="4" t="str">
        <f>IFERROR(__xludf.DUMMYFUNCTION("""COMPUTED_VALUE"""),"Tyson (2/4): And this is what it said: “Scattered on top of the island, there are four Fire Tokens. Follow the trails to their natural ends, then the search begins. There is no limit on how many Fire Tokens any one player can find.” The second that got fi"&amp;"nished being read, there really was an all-out sprint. We left the rice on the fire.")</f>
        <v>Tyson (2/4): And this is what it said: “Scattered on top of the island, there are four Fire Tokens. Follow the trails to their natural ends, then the search begins. There is no limit on how many Fire Tokens any one player can find.” The second that got finished being read, there really was an all-out sprint. We left the rice on the fire.</v>
      </c>
      <c r="V18" s="5"/>
      <c r="W18" s="4" t="str">
        <f>IFERROR(__xludf.DUMMYFUNCTION("""COMPUTED_VALUE"""),"Adam (4/5): Rob and Parvati are trying to get me to make a mistake, to say something that I shouldn’t, but I’m not gonna give them the satisfaction, nor the ammunition.")</f>
        <v>Adam (4/5): Rob and Parvati are trying to get me to make a mistake, to say something that I shouldn’t, but I’m not gonna give them the satisfaction, nor the ammunition.</v>
      </c>
      <c r="X18" s="5"/>
      <c r="Y18" s="4"/>
      <c r="Z18" s="5"/>
      <c r="AA18" s="4" t="str">
        <f>IFERROR(__xludf.DUMMYFUNCTION("""COMPUTED_VALUE"""),"Yul (1/1): To my big surprise, I ended up in third place.")</f>
        <v>Yul (1/1): To my big surprise, I ended up in third place.</v>
      </c>
      <c r="AB18" s="5"/>
      <c r="AC18" s="4"/>
      <c r="AD18" s="5"/>
      <c r="AE18" s="4" t="str">
        <f>IFERROR(__xludf.DUMMYFUNCTION("""COMPUTED_VALUE"""),"Parvati (1/2): Oh, my God! I did something! Survivor-- I’m playing the game! I feel like a mouse trapped on this mouse experiment. And finding the prize was, like, my piece of cheese.")</f>
        <v>Parvati (1/2): Oh, my God! I did something! Survivor-- I’m playing the game! I feel like a mouse trapped on this mouse experiment. And finding the prize was, like, my piece of cheese.</v>
      </c>
      <c r="AF18" s="5"/>
      <c r="AG18" s="4" t="str">
        <f>IFERROR(__xludf.DUMMYFUNCTION("""COMPUTED_VALUE"""),"Rob (5/6): In order for this plan to work, one very crucial step needs to happen.")</f>
        <v>Rob (5/6): In order for this plan to work, one very crucial step needs to happen.</v>
      </c>
      <c r="AH18" s="5"/>
      <c r="AI18" s="4" t="str">
        <f>IFERROR(__xludf.DUMMYFUNCTION("""COMPUTED_VALUE"""),"Ethan (1/1): I will always have that moment that I shared with my wife here on Edge of Extinction. And that is, like, so special.")</f>
        <v>Ethan (1/1): I will always have that moment that I shared with my wife here on Edge of Extinction. And that is, like, so special.</v>
      </c>
      <c r="AJ18" s="5"/>
      <c r="AK18" s="4"/>
      <c r="AL18" s="5"/>
      <c r="AM18" s="4" t="str">
        <f>IFERROR(__xludf.DUMMYFUNCTION("""COMPUTED_VALUE"""),"Amber (7/7): I all of a sudden realize that bond we’ve created in this very short time. It’s strong. And I felt it at that moment, and it-- and it felt good.")</f>
        <v>Amber (7/7): I all of a sudden realize that bond we’ve created in this very short time. It’s strong. And I felt it at that moment, and it-- and it felt good.</v>
      </c>
      <c r="AN18" s="5"/>
    </row>
    <row r="19">
      <c r="A19" s="4" t="str">
        <f>IFERROR(__xludf.DUMMYFUNCTION("""COMPUTED_VALUE"""),"Tony (2/3): That’s music to my ears, because this is exactly what I wanted. People like Wendell, Nick, Adam and Michele-- they’re good players, but they’re lower profile. They’re not in the spotlight. There’s no target on these people. So now’s the time f"&amp;"or me to try to get rid of all of them.")</f>
        <v>Tony (2/3): That’s music to my ears, because this is exactly what I wanted. People like Wendell, Nick, Adam and Michele-- they’re good players, but they’re lower profile. They’re not in the spotlight. There’s no target on these people. So now’s the time for me to try to get rid of all of them.</v>
      </c>
      <c r="B19" s="5"/>
      <c r="C19" s="4" t="str">
        <f>IFERROR(__xludf.DUMMYFUNCTION("""COMPUTED_VALUE"""),"Natalie (3/3): Until the 20th piece hit that pile of wood, I-I wasn’t thinking about anything. I didn’t think about one emotional thing. And then it all just came flooding in.")</f>
        <v>Natalie (3/3): Until the 20th piece hit that pile of wood, I-I wasn’t thinking about anything. I didn’t think about one emotional thing. And then it all just came flooding in.</v>
      </c>
      <c r="D19" s="5"/>
      <c r="E19" s="4" t="str">
        <f>IFERROR(__xludf.DUMMYFUNCTION("""COMPUTED_VALUE"""),"Michele (2/3): Tony asks me for Fire Tokens, and I’m like, “Oh, crap,” because, in actuality, I have zero Fire Tokens left at this point, ‘cause I spent it on my 50/50 coin. But I don’t want people knowing about my advantage. So I have to piece together, "&amp;"scramble together some kind of cock-and-bull story about me using my Fire Tokens for an advantage on Edge of Extinction.")</f>
        <v>Michele (2/3): Tony asks me for Fire Tokens, and I’m like, “Oh, crap,” because, in actuality, I have zero Fire Tokens left at this point, ‘cause I spent it on my 50/50 coin. But I don’t want people knowing about my advantage. So I have to piece together, scramble together some kind of cock-and-bull story about me using my Fire Tokens for an advantage on Edge of Extinction.</v>
      </c>
      <c r="F19" s="5"/>
      <c r="G19" s="4" t="str">
        <f>IFERROR(__xludf.DUMMYFUNCTION("""COMPUTED_VALUE"""),"Sarah (2/2): Literally, a bomb went off when my name came out of someone’s mouth, and now I’m like, “Hold up. This is not happening.” Adam, you threw my name out. Mistake, brother. You don’t throw my name out, okay? And you’re gonna learn the hard way, an"&amp;"d you’re gonna learn why you don’t throw my name out, because your ass is gonna go home.")</f>
        <v>Sarah (2/2): Literally, a bomb went off when my name came out of someone’s mouth, and now I’m like, “Hold up. This is not happening.” Adam, you threw my name out. Mistake, brother. You don’t throw my name out, okay? And you’re gonna learn the hard way, and you’re gonna learn why you don’t throw my name out, because your ass is gonna go home.</v>
      </c>
      <c r="H19" s="5"/>
      <c r="I19" s="4" t="str">
        <f>IFERROR(__xludf.DUMMYFUNCTION("""COMPUTED_VALUE"""),"Ben (1/1): It’s hard to rope a bunch of winners into a single direction. The group’s decision has changed today. I think the group’s decision will change more times today. I think the group’s decision will probably change at Tribal tonight, too. So… I jus"&amp;"t hope the target doesn’t end up on me tonight.")</f>
        <v>Ben (1/1): It’s hard to rope a bunch of winners into a single direction. The group’s decision has changed today. I think the group’s decision will change more times today. I think the group’s decision will probably change at Tribal tonight, too. So… I just hope the target doesn’t end up on me tonight.</v>
      </c>
      <c r="J19" s="5"/>
      <c r="K19" s="4" t="str">
        <f>IFERROR(__xludf.DUMMYFUNCTION("""COMPUTED_VALUE"""),"Denise (3/3): Nick gets immunity. The one person that we’ve been hoping initially wouldn’t get immunity so that we could vote him… got immunity. So then it was instantly like, “I wonder what the plan B is gonna be.”")</f>
        <v>Denise (3/3): Nick gets immunity. The one person that we’ve been hoping initially wouldn’t get immunity so that we could vote him… got immunity. So then it was instantly like, “I wonder what the plan B is gonna be.”</v>
      </c>
      <c r="L19" s="5"/>
      <c r="M19" s="4" t="str">
        <f>IFERROR(__xludf.DUMMYFUNCTION("""COMPUTED_VALUE"""),"Nick (2/4): I’m done just making it one step farther. I got my eye on the prize at this point, and that’s why I have to make big moves. I have to do something to stand out.")</f>
        <v>Nick (2/4): I’m done just making it one step farther. I got my eye on the prize at this point, and that’s why I have to make big moves. I have to do something to stand out.</v>
      </c>
      <c r="N19" s="5"/>
      <c r="O19" s="4" t="str">
        <f>IFERROR(__xludf.DUMMYFUNCTION("""COMPUTED_VALUE"""),"Jeremy (1/2): It’s getting down to the nitty-gritty, and more than anything, I would love to break up Sarah and Sophie. They’re too close, and that’s dangerous for people like me who’s by himself, basically, you know? But Tony’s like, “We can’t do that.” "&amp;"And it’s frustrating. I don’t get a voice, and that’s not how it should be.")</f>
        <v>Jeremy (1/2): It’s getting down to the nitty-gritty, and more than anything, I would love to break up Sarah and Sophie. They’re too close, and that’s dangerous for people like me who’s by himself, basically, you know? But Tony’s like, “We can’t do that.” And it’s frustrating. I don’t get a voice, and that’s not how it should be.</v>
      </c>
      <c r="P19" s="5"/>
      <c r="Q19" s="4" t="str">
        <f>IFERROR(__xludf.DUMMYFUNCTION("""COMPUTED_VALUE"""),"Kim (4/5): I’m so mad that he’s won three immunities in a row. He has tons of Fire Tokens. He’s driving me crazy in the game.")</f>
        <v>Kim (4/5): I’m so mad that he’s won three immunities in a row. He has tons of Fire Tokens. He’s driving me crazy in the game.</v>
      </c>
      <c r="R19" s="5"/>
      <c r="S19" s="4" t="str">
        <f>IFERROR(__xludf.DUMMYFUNCTION("""COMPUTED_VALUE"""),"Sophie (1/2): Going into tonight, I have the idol in my pocket. But I know there have to be oth-other idols floating around. We have enough people to split the vote, so, yes, Jeremy will go home, but Michele will get a couple of votes just in case Jeremy "&amp;"plays an idol.")</f>
        <v>Sophie (1/2): Going into tonight, I have the idol in my pocket. But I know there have to be oth-other idols floating around. We have enough people to split the vote, so, yes, Jeremy will go home, but Michele will get a couple of votes just in case Jeremy plays an idol.</v>
      </c>
      <c r="T19" s="5"/>
      <c r="U19" s="4" t="str">
        <f>IFERROR(__xludf.DUMMYFUNCTION("""COMPUTED_VALUE"""),"Tyson (3/4): Boston Rob just takes off in a full sprint. But me, knowing he is a portly chap, figure I have time to make up ground when I need to as soon as it hits the uphill. So I sprint up to the dead ending that I’m most familiar with, and I immediate"&amp;"ly find a Fire Token, ‘cause I am amazing.")</f>
        <v>Tyson (3/4): Boston Rob just takes off in a full sprint. But me, knowing he is a portly chap, figure I have time to make up ground when I need to as soon as it hits the uphill. So I sprint up to the dead ending that I’m most familiar with, and I immediately find a Fire Token, ‘cause I am amazing.</v>
      </c>
      <c r="V19" s="5"/>
      <c r="W19" s="4" t="str">
        <f>IFERROR(__xludf.DUMMYFUNCTION("""COMPUTED_VALUE"""),"Adam (5/5): (with tearful eyes) My mom told my teachers when I was in eight grade, “When Adam decides that he is going to do something or accomplish something, there is absolutely no stopping him.” And she was right.")</f>
        <v>Adam (5/5): (with tearful eyes) My mom told my teachers when I was in eight grade, “When Adam decides that he is going to do something or accomplish something, there is absolutely no stopping him.” And she was right.</v>
      </c>
      <c r="X19" s="5"/>
      <c r="Y19" s="4"/>
      <c r="Z19" s="5"/>
      <c r="AA19" s="4" t="str">
        <f>IFERROR(__xludf.DUMMYFUNCTION("""COMPUTED_VALUE"""),"Yul (1/1): Now that I’ve had a chance to see the Fire Tokens actually used and in play, I think it adds a really interesting dynamic. It adds a layer of nuance and complexity and flexibility that didn’t exist before. So I’m inclined to use my tokens for a"&amp;"n advantage in the challenge.")</f>
        <v>Yul (1/1): Now that I’ve had a chance to see the Fire Tokens actually used and in play, I think it adds a really interesting dynamic. It adds a layer of nuance and complexity and flexibility that didn’t exist before. So I’m inclined to use my tokens for an advantage in the challenge.</v>
      </c>
      <c r="AB19" s="5"/>
      <c r="AC19" s="4"/>
      <c r="AD19" s="5"/>
      <c r="AE19" s="4" t="str">
        <f>IFERROR(__xludf.DUMMYFUNCTION("""COMPUTED_VALUE"""),"Parvati (2/2): It was, like, a safe or unsafe coin. And if you flip and it lands on “Safe,” you have immunity. That’s huge. For a moment, I was thinking, “We could keep this just between us and then we could have a jar of peanut butter just for me and Dan"&amp;"ni” (chuckles). But then I was thinking… “I’ve got people out here who I trust, and a lot of people have been here way longer than me.” So I’m like-- my heart just can’t not want them in on the secret. Now we have to sell it to someone in the game. I know"&amp;" that you can buy peanut butter with Fire Tokens, and we have six people in our group who are looking to eat something.")</f>
        <v>Parvati (2/2): It was, like, a safe or unsafe coin. And if you flip and it lands on “Safe,” you have immunity. That’s huge. For a moment, I was thinking, “We could keep this just between us and then we could have a jar of peanut butter just for me and Danni” (chuckles). But then I was thinking… “I’ve got people out here who I trust, and a lot of people have been here way longer than me.” So I’m like-- my heart just can’t not want them in on the secret. Now we have to sell it to someone in the game. I know that you can buy peanut butter with Fire Tokens, and we have six people in our group who are looking to eat something.</v>
      </c>
      <c r="AF19" s="5"/>
      <c r="AG19" s="4" t="str">
        <f>IFERROR(__xludf.DUMMYFUNCTION("""COMPUTED_VALUE"""),"Rob (6/6): In the past, in a situation like this, I use something called the buddy system, which means basically myself, Ben and Adam need to be with each other all the time these girls are around so that they can’t try to create any commotion. So far, so"&amp;" good. And I feel like I’m bringing the game back a little bit in my direction.")</f>
        <v>Rob (6/6): In the past, in a situation like this, I use something called the buddy system, which means basically myself, Ben and Adam need to be with each other all the time these girls are around so that they can’t try to create any commotion. So far, so good. And I feel like I’m bringing the game back a little bit in my direction.</v>
      </c>
      <c r="AH19" s="5"/>
      <c r="AI19" s="4" t="str">
        <f>IFERROR(__xludf.DUMMYFUNCTION("""COMPUTED_VALUE"""),"Ethan (1/2): Oh, my God. I don’t want to do a tremendous effort challenge.")</f>
        <v>Ethan (1/2): Oh, my God. I don’t want to do a tremendous effort challenge.</v>
      </c>
      <c r="AJ19" s="5"/>
      <c r="AK19" s="4"/>
      <c r="AL19" s="5"/>
      <c r="AM19" s="4" t="str">
        <f>IFERROR(__xludf.DUMMYFUNCTION("""COMPUTED_VALUE"""),"Amber (1/1): I’m thinking, “Oh, God, no, not another log challenge.”")</f>
        <v>Amber (1/1): I’m thinking, “Oh, God, no, not another log challenge.”</v>
      </c>
      <c r="AN19" s="5"/>
    </row>
    <row r="20">
      <c r="A20" s="4" t="str">
        <f>IFERROR(__xludf.DUMMYFUNCTION("""COMPUTED_VALUE"""),"Tony (3/3): I want to keep the higher profile threats, us lions, in the game. And Nick is a player that is that hyena that I talked about. He just stays on the outskirts. He just waits for the lions to go at it, and that’s when he comes in to see what he "&amp;"can get. He’s like a scavenger.")</f>
        <v>Tony (3/3): I want to keep the higher profile threats, us lions, in the game. And Nick is a player that is that hyena that I talked about. He just stays on the outskirts. He just waits for the lions to go at it, and that’s when he comes in to see what he can get. He’s like a scavenger.</v>
      </c>
      <c r="B20" s="5"/>
      <c r="C20" s="4" t="str">
        <f>IFERROR(__xludf.DUMMYFUNCTION("""COMPUTED_VALUE"""),"Natalie (1/1): I decided, with my four Fire Tokens, to go for one advantage in this challenge and then put the last three on an idol. Trying not to let my nerves get to me and just kill it.")</f>
        <v>Natalie (1/1): I decided, with my four Fire Tokens, to go for one advantage in this challenge and then put the last three on an idol. Trying not to let my nerves get to me and just kill it.</v>
      </c>
      <c r="D20" s="5"/>
      <c r="E20" s="4" t="str">
        <f>IFERROR(__xludf.DUMMYFUNCTION("""COMPUTED_VALUE"""),"Michele (3/3): He needs the six tokens by the Immunity Challenge. Time is tickin’.")</f>
        <v>Michele (3/3): He needs the six tokens by the Immunity Challenge. Time is tickin’.</v>
      </c>
      <c r="F20" s="5"/>
      <c r="G20" s="4" t="str">
        <f>IFERROR(__xludf.DUMMYFUNCTION("""COMPUTED_VALUE"""),"Sarah (1/4): It was like everybody put their guns down for a minute and the war was called to a halt. It didn’t matter if someone wrote your name down last night or not. My son’s playing with the enemy, but that’s okay, because we’re humans right now. And"&amp;" it was really cool to see everybody in their element.")</f>
        <v>Sarah (1/4): It was like everybody put their guns down for a minute and the war was called to a halt. It didn’t matter if someone wrote your name down last night or not. My son’s playing with the enemy, but that’s okay, because we’re humans right now. And it was really cool to see everybody in their element.</v>
      </c>
      <c r="H20" s="5"/>
      <c r="I20" s="4" t="str">
        <f>IFERROR(__xludf.DUMMYFUNCTION("""COMPUTED_VALUE"""),"Ben (1/2): Today was the biggest blindside in Survivor history. We had no clue that there was gonna be a Loved Ones visit. And the best part about it was there was no catch to it. No one had to compete for their Loved Ones. No one had to compete for their"&amp;" children. I think that this is our reward for giving so much to this game that we love that Jeff was like, “Hey, good job, guys.” And so today was a full-on celebration.")</f>
        <v>Ben (1/2): Today was the biggest blindside in Survivor history. We had no clue that there was gonna be a Loved Ones visit. And the best part about it was there was no catch to it. No one had to compete for their Loved Ones. No one had to compete for their children. I think that this is our reward for giving so much to this game that we love that Jeff was like, “Hey, good job, guys.” And so today was a full-on celebration.</v>
      </c>
      <c r="J20" s="5"/>
      <c r="K20" s="4" t="str">
        <f>IFERROR(__xludf.DUMMYFUNCTION("""COMPUTED_VALUE"""),"Denise (1/2): So, going into the Immunity Challenge today, we had this hope that Michele was gonna be a locked-in vote. Unfortunately, Michele pulled it out when she needed to, and Michele won immunity. So now it’s on to Plan B.")</f>
        <v>Denise (1/2): So, going into the Immunity Challenge today, we had this hope that Michele was gonna be a locked-in vote. Unfortunately, Michele pulled it out when she needed to, and Michele won immunity. So now it’s on to Plan B.</v>
      </c>
      <c r="L20" s="5"/>
      <c r="M20" s="4" t="str">
        <f>IFERROR(__xludf.DUMMYFUNCTION("""COMPUTED_VALUE"""),"Nick (3/4): In my opinion, there’s three people in this game still that certainly beat me at the end, at least three. That’s Jeremy, Sarah and Tony. We’ll have to get rid of ‘em.")</f>
        <v>Nick (3/4): In my opinion, there’s three people in this game still that certainly beat me at the end, at least three. That’s Jeremy, Sarah and Tony. We’ll have to get rid of ‘em.</v>
      </c>
      <c r="N20" s="5"/>
      <c r="O20" s="4" t="str">
        <f>IFERROR(__xludf.DUMMYFUNCTION("""COMPUTED_VALUE"""),"Jeremy (2/2): I have my Safety Without Power advantage, so I can leave Tribal Council. I don’t get a vote, but I cannot be voted out. But now my alliance needs me for a vote. If I did leave, I would be turning my back on my alliance. But I’m a firefighter"&amp;", and we take care of people.")</f>
        <v>Jeremy (2/2): I have my Safety Without Power advantage, so I can leave Tribal Council. I don’t get a vote, but I cannot be voted out. But now my alliance needs me for a vote. If I did leave, I would be turning my back on my alliance. But I’m a firefighter, and we take care of people.</v>
      </c>
      <c r="P20" s="5"/>
      <c r="Q20" s="4" t="str">
        <f>IFERROR(__xludf.DUMMYFUNCTION("""COMPUTED_VALUE"""),"Kim (5/5): The feeling of being voted out was weird, but I’m not sorry for trying to gather the troops to take out Tony. I think it was the right move, and the game’s not over. I won’t step down for peanut butter on the battle back.")</f>
        <v>Kim (5/5): The feeling of being voted out was weird, but I’m not sorry for trying to gather the troops to take out Tony. I think it was the right move, and the game’s not over. I won’t step down for peanut butter on the battle back.</v>
      </c>
      <c r="R20" s="5"/>
      <c r="S20" s="4" t="str">
        <f>IFERROR(__xludf.DUMMYFUNCTION("""COMPUTED_VALUE"""),"Sophie (2/2): I’ve never been blindsided before. I think it’s a traumatic experience. I played as best as I could, and it’s a bummer to go out with an idol in your pocket. I probably came into this game feeling like I was a bottom-tier winner, and it’s be"&amp;"en fun realizing that I can hold my own.")</f>
        <v>Sophie (2/2): I’ve never been blindsided before. I think it’s a traumatic experience. I played as best as I could, and it’s a bummer to go out with an idol in your pocket. I probably came into this game feeling like I was a bottom-tier winner, and it’s been fun realizing that I can hold my own.</v>
      </c>
      <c r="T20" s="5"/>
      <c r="U20" s="4" t="str">
        <f>IFERROR(__xludf.DUMMYFUNCTION("""COMPUTED_VALUE"""),"Tyson (4/4): The consensus is that the other three Fire Tokens were never found by anyone.")</f>
        <v>Tyson (4/4): The consensus is that the other three Fire Tokens were never found by anyone.</v>
      </c>
      <c r="V20" s="5"/>
      <c r="W20" s="4" t="str">
        <f>IFERROR(__xludf.DUMMYFUNCTION("""COMPUTED_VALUE"""),"Adam (1/3): I should be ecstatic by this swap, but I’m not, because this is a really fractured trio of Ben, Rob and myself. We burned a lot of bridges with each other. And that could be catastrophic to my game.")</f>
        <v>Adam (1/3): I should be ecstatic by this swap, but I’m not, because this is a really fractured trio of Ben, Rob and myself. We burned a lot of bridges with each other. And that could be catastrophic to my game.</v>
      </c>
      <c r="X20" s="5"/>
      <c r="Y20" s="4"/>
      <c r="Z20" s="5"/>
      <c r="AA20" s="4"/>
      <c r="AB20" s="5"/>
      <c r="AC20" s="4"/>
      <c r="AD20" s="5"/>
      <c r="AE20" s="4" t="str">
        <f>IFERROR(__xludf.DUMMYFUNCTION("""COMPUTED_VALUE"""),"Parvati (1/1): To have my husband here, who I met because of Survivor, and our baby here, where we should not even be having a family visit, my mind was exploding.")</f>
        <v>Parvati (1/1): To have my husband here, who I met because of Survivor, and our baby here, where we should not even be having a family visit, my mind was exploding.</v>
      </c>
      <c r="AF20" s="5"/>
      <c r="AG20" s="4" t="str">
        <f>IFERROR(__xludf.DUMMYFUNCTION("""COMPUTED_VALUE"""),"Rob (1/1): The clue said: “The more stones you turn over, the better your chances are.” The only problem is there’s close to eight million rocks on this island. I know that because I’ve almost counted all of them.")</f>
        <v>Rob (1/1): The clue said: “The more stones you turn over, the better your chances are.” The only problem is there’s close to eight million rocks on this island. I know that because I’ve almost counted all of them.</v>
      </c>
      <c r="AH20" s="5"/>
      <c r="AI20" s="4" t="str">
        <f>IFERROR(__xludf.DUMMYFUNCTION("""COMPUTED_VALUE"""),"Ethan (2/2): It was incredibly difficult, and the tide started coming in. And then your feet are in ankle-high in-in ocean water.")</f>
        <v>Ethan (2/2): It was incredibly difficult, and the tide started coming in. And then your feet are in ankle-high in-in ocean water.</v>
      </c>
      <c r="AJ20" s="5"/>
      <c r="AK20" s="4"/>
      <c r="AL20" s="5"/>
      <c r="AM20" s="4" t="str">
        <f>IFERROR(__xludf.DUMMYFUNCTION("""COMPUTED_VALUE"""),"Amber (1/1): So we got a clue that said something about history repeats itself. So we’re all thinking, “Oh, it’s all the past clues that we’ve been given while we’re here on the Edge.” It’s maybe the combination boxes, you know, maybe it’s the trails.")</f>
        <v>Amber (1/1): So we got a clue that said something about history repeats itself. So we’re all thinking, “Oh, it’s all the past clues that we’ve been given while we’re here on the Edge.” It’s maybe the combination boxes, you know, maybe it’s the trails.</v>
      </c>
      <c r="AN20" s="5"/>
    </row>
    <row r="21">
      <c r="A21" s="4" t="str">
        <f>IFERROR(__xludf.DUMMYFUNCTION("""COMPUTED_VALUE"""),"Tony (1/2): Wow. Sarah got caught up in the moment, and that one moment on Survivor is what costs you the game sometimes, when you can’t get out of that emotional, realistic, humane moment to be that barbaric survivor that you need to be.")</f>
        <v>Tony (1/2): Wow. Sarah got caught up in the moment, and that one moment on Survivor is what costs you the game sometimes, when you can’t get out of that emotional, realistic, humane moment to be that barbaric survivor that you need to be.</v>
      </c>
      <c r="B21" s="5"/>
      <c r="C21" s="4" t="str">
        <f>IFERROR(__xludf.DUMMYFUNCTION("""COMPUTED_VALUE"""),"Natalie (1/1): Once we were at the top of the mountain, I was like, “Let’s go split off into groups,” because if we find tokens, I want to spend it to buy food. Wendell just had a merge feast, so he’s good, and Yul just got here. He hasn’t been suffering "&amp;"like the rest of us. And so I just wanted to make sure that Wendell and Yul are completely left out of this advantage.")</f>
        <v>Natalie (1/1): Once we were at the top of the mountain, I was like, “Let’s go split off into groups,” because if we find tokens, I want to spend it to buy food. Wendell just had a merge feast, so he’s good, and Yul just got here. He hasn’t been suffering like the rest of us. And so I just wanted to make sure that Wendell and Yul are completely left out of this advantage.</v>
      </c>
      <c r="D21" s="5"/>
      <c r="E21" s="4" t="str">
        <f>IFERROR(__xludf.DUMMYFUNCTION("""COMPUTED_VALUE"""),"Michele (1/3): Tony has been running the show, and we’ve been left out of the loop. We’ve been made fools of. And I think a lot of us are feeling that way right now. This game is about power. And this seems like a perfect opportunity to gain a little bit "&amp;"of control in this game and take out Tony.")</f>
        <v>Michele (1/3): Tony has been running the show, and we’ve been left out of the loop. We’ve been made fools of. And I think a lot of us are feeling that way right now. This game is about power. And this seems like a perfect opportunity to gain a little bit of control in this game and take out Tony.</v>
      </c>
      <c r="F21" s="5"/>
      <c r="G21" s="4" t="str">
        <f>IFERROR(__xludf.DUMMYFUNCTION("""COMPUTED_VALUE"""),"Sarah (2/4): I want to vote out Kim. Kim is gonna win this game if we don’t vote her out. But talking to Tony right now is like talking to a rock.")</f>
        <v>Sarah (2/4): I want to vote out Kim. Kim is gonna win this game if we don’t vote her out. But talking to Tony right now is like talking to a rock.</v>
      </c>
      <c r="H21" s="5"/>
      <c r="I21" s="4" t="str">
        <f>IFERROR(__xludf.DUMMYFUNCTION("""COMPUTED_VALUE"""),"Ben (2/2): With ten people left, this is a huge vote because tonight will prove who’s in control of the tribe. Like the fog is settling on the battlefield. There’s gonna be a lot of close fire zinging by our heads, and someone will get hit tonight. Tonigh"&amp;"t, there will be blood.")</f>
        <v>Ben (2/2): With ten people left, this is a huge vote because tonight will prove who’s in control of the tribe. Like the fog is settling on the battlefield. There’s gonna be a lot of close fire zinging by our heads, and someone will get hit tonight. Tonight, there will be blood.</v>
      </c>
      <c r="J21" s="5"/>
      <c r="K21" s="4" t="str">
        <f>IFERROR(__xludf.DUMMYFUNCTION("""COMPUTED_VALUE"""),"Denise (2/2): So, my game plan coming back into camp was kind of to take on the role of dejected Survivor player… (chuckles) a little bit. The one that kind of sets up the proposal of, “Hey, I know there’s a good chance I’m on the block, but if I’m going "&amp;"to the Edge, I’d love to go to the Edge with a full belly, and in order to do that, I’ll give up my tokens to make sure that you guys also stay strong.” And so we got an extra bag of rice. But I’m trying to roll with the idea, especially for Michele and f"&amp;"or Nick, that I’m the Plan B without overplaying my hand with the hopes that Ben and Sarah and Tony and I are all still in lockstep, and we’ll vote out Nick, barring any other surprises.")</f>
        <v>Denise (2/2): So, my game plan coming back into camp was kind of to take on the role of dejected Survivor player… (chuckles) a little bit. The one that kind of sets up the proposal of, “Hey, I know there’s a good chance I’m on the block, but if I’m going to the Edge, I’d love to go to the Edge with a full belly, and in order to do that, I’ll give up my tokens to make sure that you guys also stay strong.” And so we got an extra bag of rice. But I’m trying to roll with the idea, especially for Michele and for Nick, that I’m the Plan B without overplaying my hand with the hopes that Ben and Sarah and Tony and I are all still in lockstep, and we’ll vote out Nick, barring any other surprises.</v>
      </c>
      <c r="L21" s="5"/>
      <c r="M21" s="4" t="str">
        <f>IFERROR(__xludf.DUMMYFUNCTION("""COMPUTED_VALUE"""),"Nick (4/4): We’ll have to put our plan on the back burner. I tried to do my best to win that Immunity Challenge, and I was falling off. At least I get one of Tony’s Fire Tokens, peanut butter and chocolate chip cookies. And Jeremy goes home, anyways, and "&amp;"there’s no harm. So I think it’s a win-win.")</f>
        <v>Nick (4/4): We’ll have to put our plan on the back burner. I tried to do my best to win that Immunity Challenge, and I was falling off. At least I get one of Tony’s Fire Tokens, peanut butter and chocolate chip cookies. And Jeremy goes home, anyways, and there’s no harm. So I think it’s a win-win.</v>
      </c>
      <c r="N21" s="5"/>
      <c r="O21" s="4" t="str">
        <f>IFERROR(__xludf.DUMMYFUNCTION("""COMPUTED_VALUE"""),"Jeremy (1/6): At Tribal, I said, “I’m not going to Edge with a advantage in my pocket.” Everybody’s been lying for the past two weeks to everybody. No one’s telling the truth. I don’t know what’s going on. So, I have my advantage, my Safety Without Power."&amp;" So I said, “I’m out of here.” Like a… (snaps fingers) flash in the night. Boom. Like a Houdini trick. I just… (mimics magician’s puff of smoke) poof and I’m gone. You know? It was beautiful. Oh, man. And then I come back to camp, and I am losing my mind,"&amp;" waiting to see who’s coming back. And then I start seeing people come back one at a time. Ben comes. Sophie comes. Denise comes. And then I see Tony and Kim. I was like, “Wow, Tyson is back on the Edge.” This is not good.")</f>
        <v>Jeremy (1/6): At Tribal, I said, “I’m not going to Edge with a advantage in my pocket.” Everybody’s been lying for the past two weeks to everybody. No one’s telling the truth. I don’t know what’s going on. So, I have my advantage, my Safety Without Power. So I said, “I’m out of here.” Like a… (snaps fingers) flash in the night. Boom. Like a Houdini trick. I just… (mimics magician’s puff of smoke) poof and I’m gone. You know? It was beautiful. Oh, man. And then I come back to camp, and I am losing my mind, waiting to see who’s coming back. And then I start seeing people come back one at a time. Ben comes. Sophie comes. Denise comes. And then I see Tony and Kim. I was like, “Wow, Tyson is back on the Edge.” This is not good.</v>
      </c>
      <c r="P21" s="5"/>
      <c r="Q21" s="4" t="str">
        <f>IFERROR(__xludf.DUMMYFUNCTION("""COMPUTED_VALUE"""),"Kim (1/1): Seeing the people that have been out here from the beginning is a good reminder for me, like, that I’m gonna have to bring it at this battle-back challenge. It’s not gonna be a cakewalk.")</f>
        <v>Kim (1/1): Seeing the people that have been out here from the beginning is a good reminder for me, like, that I’m gonna have to bring it at this battle-back challenge. It’s not gonna be a cakewalk.</v>
      </c>
      <c r="R21" s="5"/>
      <c r="S21" s="4" t="str">
        <f>IFERROR(__xludf.DUMMYFUNCTION("""COMPUTED_VALUE"""),"Sophie (1/1): I was back and forth with Natalie the whole challenge. And Natalie’s a beast, but I just kept running the whole time.")</f>
        <v>Sophie (1/1): I was back and forth with Natalie the whole challenge. And Natalie’s a beast, but I just kept running the whole time.</v>
      </c>
      <c r="T21" s="5"/>
      <c r="U21" s="4" t="str">
        <f>IFERROR(__xludf.DUMMYFUNCTION("""COMPUTED_VALUE"""),"Tyson (1/2): The Edge of Extinction was tough, and it made me think, “You know, maybe I’m not cut out for this game anymore. Maybe fatherhood has made me soft.” And so winning it boosted my confidence a little bit that maybe I can still do the things out "&amp;"here that I’ve always known I could.")</f>
        <v>Tyson (1/2): The Edge of Extinction was tough, and it made me think, “You know, maybe I’m not cut out for this game anymore. Maybe fatherhood has made me soft.” And so winning it boosted my confidence a little bit that maybe I can still do the things out here that I’ve always known I could.</v>
      </c>
      <c r="V21" s="5"/>
      <c r="W21" s="4" t="str">
        <f>IFERROR(__xludf.DUMMYFUNCTION("""COMPUTED_VALUE"""),"Adam (2/3): Ben and I are in the same position where Rob has made it very clear that he wants to work with us, and our group has determined that we would vote out Sarah if we stick together. But there is no trust between the three of us. And yet here we a"&amp;"re, saying that we have to maintain trust. And Rob’s way of making sure that we maintain that trust is by having nobody leave camp all day.")</f>
        <v>Adam (2/3): Ben and I are in the same position where Rob has made it very clear that he wants to work with us, and our group has determined that we would vote out Sarah if we stick together. But there is no trust between the three of us. And yet here we are, saying that we have to maintain trust. And Rob’s way of making sure that we maintain that trust is by having nobody leave camp all day.</v>
      </c>
      <c r="X21" s="5"/>
      <c r="Y21" s="4"/>
      <c r="Z21" s="5"/>
      <c r="AA21" s="4"/>
      <c r="AB21" s="5"/>
      <c r="AC21" s="4"/>
      <c r="AD21" s="5"/>
      <c r="AE21" s="4" t="str">
        <f>IFERROR(__xludf.DUMMYFUNCTION("""COMPUTED_VALUE"""),"Parvati (1/4): Natalie and I are looking for firewood around the rocks, and, all of a sudden, Natalie digs something up out of the sand. And it’s this wine bottle, and I’m like, “What is that?”")</f>
        <v>Parvati (1/4): Natalie and I are looking for firewood around the rocks, and, all of a sudden, Natalie digs something up out of the sand. And it’s this wine bottle, and I’m like, “What is that?”</v>
      </c>
      <c r="AF21" s="5"/>
      <c r="AG21" s="4" t="str">
        <f>IFERROR(__xludf.DUMMYFUNCTION("""COMPUTED_VALUE"""),"Rob (1/2): Immediately, the race was on. I took off first and just sprinted. I’ve been running these paths for the past three days, up and down this mountain, everywhere. So I thought if I could get there first, I’d have an edge.")</f>
        <v>Rob (1/2): Immediately, the race was on. I took off first and just sprinted. I’ve been running these paths for the past three days, up and down this mountain, everywhere. So I thought if I could get there first, I’d have an edge.</v>
      </c>
      <c r="AH21" s="5"/>
      <c r="AI21" s="4" t="str">
        <f>IFERROR(__xludf.DUMMYFUNCTION("""COMPUTED_VALUE"""),"Ethan (1/1): I’m gonna approach the challenge like I approach any challenge: give it 100%, hope for the win, and just do my best. But it’s a little unnerving knowing that there’s a few people that have one advantage. Natalie’s gonna have three advantages "&amp;"and an idol, plus a surplus of tokens. I got nothing.")</f>
        <v>Ethan (1/1): I’m gonna approach the challenge like I approach any challenge: give it 100%, hope for the win, and just do my best. But it’s a little unnerving knowing that there’s a few people that have one advantage. Natalie’s gonna have three advantages and an idol, plus a surplus of tokens. I got nothing.</v>
      </c>
      <c r="AJ21" s="5"/>
      <c r="AK21" s="4"/>
      <c r="AL21" s="5"/>
      <c r="AM21" s="4" t="str">
        <f>IFERROR(__xludf.DUMMYFUNCTION("""COMPUTED_VALUE"""),"Amber (1/1): You bring family members here, it’s like you never knew we were suffering, ever. Everybody’s so happy. Everybody has energy. Every-- nobody’s thinking about hunger. Nobody’s thinking about anything else. Like, we’ve escaped for a few moments,"&amp;" and we’re as happy as can be.")</f>
        <v>Amber (1/1): You bring family members here, it’s like you never knew we were suffering, ever. Everybody’s so happy. Everybody has energy. Every-- nobody’s thinking about hunger. Nobody’s thinking about anything else. Like, we’ve escaped for a few moments, and we’re as happy as can be.</v>
      </c>
      <c r="AN21" s="5"/>
    </row>
    <row r="22">
      <c r="A22" s="4" t="str">
        <f>IFERROR(__xludf.DUMMYFUNCTION("""COMPUTED_VALUE"""),"Tony (2/2): My big concern from Day 1 was that the lower-profile players, as I would call the hyenas of the game, will all start coming after the higher-profile players and pick us off one by one. So right now I want to try to get rid of the hyenas becaus"&amp;"e they’re gonna wait for the lions to go at it, and then they’re gonna come in and clean up shop.")</f>
        <v>Tony (2/2): My big concern from Day 1 was that the lower-profile players, as I would call the hyenas of the game, will all start coming after the higher-profile players and pick us off one by one. So right now I want to try to get rid of the hyenas because they’re gonna wait for the lions to go at it, and then they’re gonna come in and clean up shop.</v>
      </c>
      <c r="B22" s="5"/>
      <c r="C22" s="4" t="str">
        <f>IFERROR(__xludf.DUMMYFUNCTION("""COMPUTED_VALUE"""),"Natalie (1/1): This is the one time on Survivor when you are yourself with your family and you can see people just be themselves with the people that they love the most. It was a magical moment.")</f>
        <v>Natalie (1/1): This is the one time on Survivor when you are yourself with your family and you can see people just be themselves with the people that they love the most. It was a magical moment.</v>
      </c>
      <c r="D22" s="5"/>
      <c r="E22" s="4" t="str">
        <f>IFERROR(__xludf.DUMMYFUNCTION("""COMPUTED_VALUE"""),"Michele (2/3): I am distraught. I’ve been close with Jeremy since Day 1 in this game. He’s kind of been, like, my true family out here. But… I don't know how we get out of this pickle.")</f>
        <v>Michele (2/3): I am distraught. I’ve been close with Jeremy since Day 1 in this game. He’s kind of been, like, my true family out here. But… I don't know how we get out of this pickle.</v>
      </c>
      <c r="F22" s="5"/>
      <c r="G22" s="4" t="str">
        <f>IFERROR(__xludf.DUMMYFUNCTION("""COMPUTED_VALUE"""),"Sarah (3/4): He’s not even listening to what I’m saying. He tells me stop freaking out at him, but then he freaks out at me, and it’s just a mess. And it’s like, geez Louise, how can we even work together? This is going to end badly if we can’t get this s"&amp;"traightened out.")</f>
        <v>Sarah (3/4): He’s not even listening to what I’m saying. He tells me stop freaking out at him, but then he freaks out at me, and it’s just a mess. And it’s like, geez Louise, how can we even work together? This is going to end badly if we can’t get this straightened out.</v>
      </c>
      <c r="H22" s="5"/>
      <c r="I22" s="4" t="str">
        <f>IFERROR(__xludf.DUMMYFUNCTION("""COMPUTED_VALUE"""),"Ben (1/1): Going into Tribal Council, we had a real clear-cut plan. Sarah, Sophie, Nick, Tony and myself, we was gunning for Jeremy. But Jeremy gets up and leaves Tribal. So there goes our target, right? Like, that’s our target, and he just walked out, sa"&amp;"fe as can be. Going forward, Jeremy’s obviously public enemy number one. And this is an actual group of five that I think we can move forward and-and take control of the game with. And so my gut is telling me stick with the five and go for the biggest thr"&amp;"eat, which is Jeremy.")</f>
        <v>Ben (1/1): Going into Tribal Council, we had a real clear-cut plan. Sarah, Sophie, Nick, Tony and myself, we was gunning for Jeremy. But Jeremy gets up and leaves Tribal. So there goes our target, right? Like, that’s our target, and he just walked out, safe as can be. Going forward, Jeremy’s obviously public enemy number one. And this is an actual group of five that I think we can move forward and-and take control of the game with. And so my gut is telling me stick with the five and go for the biggest threat, which is Jeremy.</v>
      </c>
      <c r="J22" s="5"/>
      <c r="K22" s="4"/>
      <c r="L22" s="5"/>
      <c r="M22" s="4" t="str">
        <f>IFERROR(__xludf.DUMMYFUNCTION("""COMPUTED_VALUE"""),"Nick (1/1): There’s two plans going on, one to get Jeremy out and one to get Ben out. And I’m in a bit of a power position. I have Ben’s fate in my hands, and I have Jeremy’s fate in my hands. But I’m not making my decision based on what I want to happen "&amp;"tomorrow or the next day. I’m making my decision based on Day 39. How do I get there? Who can I beat? How do I win this two million dollars? I am just trying to win this game, period.")</f>
        <v>Nick (1/1): There’s two plans going on, one to get Jeremy out and one to get Ben out. And I’m in a bit of a power position. I have Ben’s fate in my hands, and I have Jeremy’s fate in my hands. But I’m not making my decision based on what I want to happen tomorrow or the next day. I’m making my decision based on Day 39. How do I get there? Who can I beat? How do I win this two million dollars? I am just trying to win this game, period.</v>
      </c>
      <c r="N22" s="5"/>
      <c r="O22" s="4" t="str">
        <f>IFERROR(__xludf.DUMMYFUNCTION("""COMPUTED_VALUE"""),"Jeremy (2/6): Tyson’s the-the biggest shield around. So I wanted Tyson here as a shield for me. That’s my meat shield sy-system. That’s how I win this game. And as soon as I’m out of Tribal, oh, it’s time to jump on Tyson. (shakes head)")</f>
        <v>Jeremy (2/6): Tyson’s the-the biggest shield around. So I wanted Tyson here as a shield for me. That’s my meat shield sy-system. That’s how I win this game. And as soon as I’m out of Tribal, oh, it’s time to jump on Tyson. (shakes head)</v>
      </c>
      <c r="P22" s="5"/>
      <c r="Q22" s="4"/>
      <c r="R22" s="5"/>
      <c r="S22" s="4"/>
      <c r="T22" s="5"/>
      <c r="U22" s="4" t="str">
        <f>IFERROR(__xludf.DUMMYFUNCTION("""COMPUTED_VALUE"""),"Tyson (2/2): I am honestly the only O.G. left on this beach. It’s all new-school players here. I played three times before most of these people even put their Survivor diapers on. Are the kids that are coming up now changing the game so much that I can’t "&amp;"adapt? I don’t think so. If I were these people, I would get rid of me Day 1 every single time I ever played Survivor, because if you let me get my roots into whatever cracks are there, I’m gonna build a home.")</f>
        <v>Tyson (2/2): I am honestly the only O.G. left on this beach. It’s all new-school players here. I played three times before most of these people even put their Survivor diapers on. Are the kids that are coming up now changing the game so much that I can’t adapt? I don’t think so. If I were these people, I would get rid of me Day 1 every single time I ever played Survivor, because if you let me get my roots into whatever cracks are there, I’m gonna build a home.</v>
      </c>
      <c r="V22" s="5"/>
      <c r="W22" s="4" t="str">
        <f>IFERROR(__xludf.DUMMYFUNCTION("""COMPUTED_VALUE"""),"Adam (3/3): It’s just boring. Nobody can leave. Nobody can talk. That doesn’t allow us the opportunity to really play and maneuver.")</f>
        <v>Adam (3/3): It’s just boring. Nobody can leave. Nobody can talk. That doesn’t allow us the opportunity to really play and maneuver.</v>
      </c>
      <c r="X22" s="5"/>
      <c r="Y22" s="4"/>
      <c r="Z22" s="5"/>
      <c r="AA22" s="4"/>
      <c r="AB22" s="5"/>
      <c r="AC22" s="4"/>
      <c r="AD22" s="5"/>
      <c r="AE22" s="4" t="str">
        <f>IFERROR(__xludf.DUMMYFUNCTION("""COMPUTED_VALUE"""),"Parvati (2/4): Now we have this clue. So we’re like, “What is happening?”")</f>
        <v>Parvati (2/4): Now we have this clue. So we’re like, “What is happening?”</v>
      </c>
      <c r="AF22" s="5"/>
      <c r="AG22" s="4" t="str">
        <f>IFERROR(__xludf.DUMMYFUNCTION("""COMPUTED_VALUE"""),"Rob (2/2): The thing is all of these people have no idea that I have the Fire Tokens. They believe that I wasn’t the one to the first of any trails… but I was, bro. I followed the trail that ends at the tree. The token’s sitting right in the middle of the"&amp;" crux of the tree. I grab it, stick it in my pocket, and run to the next one. Then I make my way up to the small rock. Ethan’s already there. I know what the Fire Token wrapping looks like now ‘cause I just found one, and I see it sitting right there. I q"&amp;"uickly stick it in my pocket and run the other way before he even knows I’m gone. Then I start making my way to the big lookout. I stop at the rock at the left and what do you know, nobody’s been there yet and I got my third Fire Token. Three out of four."&amp;" If we’re in the Majors, I’m batting .750. I’m the best that’s ever played.")</f>
        <v>Rob (2/2): The thing is all of these people have no idea that I have the Fire Tokens. They believe that I wasn’t the one to the first of any trails… but I was, bro. I followed the trail that ends at the tree. The token’s sitting right in the middle of the crux of the tree. I grab it, stick it in my pocket, and run to the next one. Then I make my way up to the small rock. Ethan’s already there. I know what the Fire Token wrapping looks like now ‘cause I just found one, and I see it sitting right there. I quickly stick it in my pocket and run the other way before he even knows I’m gone. Then I start making my way to the big lookout. I stop at the rock at the left and what do you know, nobody’s been there yet and I got my third Fire Token. Three out of four. If we’re in the Majors, I’m batting .750. I’m the best that’s ever played.</v>
      </c>
      <c r="AH22" s="5"/>
      <c r="AI22" s="4"/>
      <c r="AJ22" s="5"/>
      <c r="AK22" s="4"/>
      <c r="AL22" s="5"/>
      <c r="AM22" s="4" t="str">
        <f>IFERROR(__xludf.DUMMYFUNCTION("""COMPUTED_VALUE"""),"Amber (1/1): It was hard to see him still going to get those coconuts well after it was finished. That shows you that he’s not a quitter… and that he’s gonna keep on fighting.")</f>
        <v>Amber (1/1): It was hard to see him still going to get those coconuts well after it was finished. That shows you that he’s not a quitter… and that he’s gonna keep on fighting.</v>
      </c>
      <c r="AN22" s="5"/>
    </row>
    <row r="23">
      <c r="A23" s="4" t="str">
        <f>IFERROR(__xludf.DUMMYFUNCTION("""COMPUTED_VALUE"""),"Tony (1/2): This is the first time in three seasons I get to wear the bulletproof vest right here (holds Immunity Necklace to camera). I have it. To win it on a game that requires patience, that’s not my style of game. Slow and steady is not what I’m made"&amp;" of. I’m made out of fast and sloppy. I am so happy. This is more powerful than any Hidden Immunity Idol. And when you have the power, people come to you.")</f>
        <v>Tony (1/2): This is the first time in three seasons I get to wear the bulletproof vest right here (holds Immunity Necklace to camera). I have it. To win it on a game that requires patience, that’s not my style of game. Slow and steady is not what I’m made of. I’m made out of fast and sloppy. I am so happy. This is more powerful than any Hidden Immunity Idol. And when you have the power, people come to you.</v>
      </c>
      <c r="B23" s="5"/>
      <c r="C23" s="4" t="str">
        <f>IFERROR(__xludf.DUMMYFUNCTION("""COMPUTED_VALUE"""),"Natalie (1/2): Literally, all day, the shelter was never unoccupied, so we were just happy that people eventually migrated away from the main shelter to watch the sun going down, which felt like it took forever. Parv distracts everybody, and I knew I had "&amp;"a very short period of time to actually get eyes on this thing before dark. And I just started looking for a medallion, something big, similar to the clues we’ve received in the past, but under the one side of the bed, tied up to the top plank, was a real"&amp;"ly small scroll. And I grabbed it, and I ran away (laughs).")</f>
        <v>Natalie (1/2): Literally, all day, the shelter was never unoccupied, so we were just happy that people eventually migrated away from the main shelter to watch the sun going down, which felt like it took forever. Parv distracts everybody, and I knew I had a very short period of time to actually get eyes on this thing before dark. And I just started looking for a medallion, something big, similar to the clues we’ve received in the past, but under the one side of the bed, tied up to the top plank, was a really small scroll. And I grabbed it, and I ran away (laughs).</v>
      </c>
      <c r="D23" s="5"/>
      <c r="E23" s="4" t="str">
        <f>IFERROR(__xludf.DUMMYFUNCTION("""COMPUTED_VALUE"""),"Michele (3/3): Everybody is voting Jeremy, and I don’t think that I can shift the tides and save him. I have to write Jeremy’s name down, but it doesn’t mean that I can’t try to throw him a bone to help him out.")</f>
        <v>Michele (3/3): Everybody is voting Jeremy, and I don’t think that I can shift the tides and save him. I have to write Jeremy’s name down, but it doesn’t mean that I can’t try to throw him a bone to help him out.</v>
      </c>
      <c r="F23" s="5"/>
      <c r="G23" s="4" t="str">
        <f>IFERROR(__xludf.DUMMYFUNCTION("""COMPUTED_VALUE"""),"Sarah (4/4): Oh, my gosh. They’ve changed the vote again. Are you serious?")</f>
        <v>Sarah (4/4): Oh, my gosh. They’ve changed the vote again. Are you serious?</v>
      </c>
      <c r="H23" s="5"/>
      <c r="I23" s="4" t="str">
        <f>IFERROR(__xludf.DUMMYFUNCTION("""COMPUTED_VALUE"""),"Ben (1/5): Tony’s telling me about all his advantages and all his idols, so he’s gaining trust. But I don’t know if I trust him, because he’s blindsided me hugely.")</f>
        <v>Ben (1/5): Tony’s telling me about all his advantages and all his idols, so he’s gaining trust. But I don’t know if I trust him, because he’s blindsided me hugely.</v>
      </c>
      <c r="J23" s="5"/>
      <c r="K23" s="4"/>
      <c r="L23" s="5"/>
      <c r="M23" s="4" t="str">
        <f>IFERROR(__xludf.DUMMYFUNCTION("""COMPUTED_VALUE"""),"Nick (1/7): I think I made the right decision, because the vote for me is about building allies moving forward. Michele-- she wanted to work with Jeremy. I have no interest in working with Jeremy at all. And she keeps wanting to go a different direction t"&amp;"han I want to go. Now that Jeremy’s gone, ideally, I would love to get Ben out of here. Ben is hotheaded, emotional. He’s, like, an impulsive player. So… I definitely feel like playing with Ben is like playing with fireworks or a stick of dynamite. And I "&amp;"just don’t want it to blow up in my own hands.")</f>
        <v>Nick (1/7): I think I made the right decision, because the vote for me is about building allies moving forward. Michele-- she wanted to work with Jeremy. I have no interest in working with Jeremy at all. And she keeps wanting to go a different direction than I want to go. Now that Jeremy’s gone, ideally, I would love to get Ben out of here. Ben is hotheaded, emotional. He’s, like, an impulsive player. So… I definitely feel like playing with Ben is like playing with fireworks or a stick of dynamite. And I just don’t want it to blow up in my own hands.</v>
      </c>
      <c r="N23" s="5"/>
      <c r="O23" s="4" t="str">
        <f>IFERROR(__xludf.DUMMYFUNCTION("""COMPUTED_VALUE"""),"Jeremy (3/6): I think this group is solid-- Michele, Kim, Denise and Tony. So I’m thinking we have five out of nine. This is good for me. This is good for my game.")</f>
        <v>Jeremy (3/6): I think this group is solid-- Michele, Kim, Denise and Tony. So I’m thinking we have five out of nine. This is good for me. This is good for my game.</v>
      </c>
      <c r="P23" s="5"/>
      <c r="Q23" s="4"/>
      <c r="R23" s="5"/>
      <c r="S23" s="4"/>
      <c r="T23" s="5"/>
      <c r="U23" s="4" t="str">
        <f>IFERROR(__xludf.DUMMYFUNCTION("""COMPUTED_VALUE"""),"Tyson (1/1): We agree to Sarah, but I think Adam’s more dangerous as a player. So I think, “Okay, I have to do something.” I’ve never loved confusion in the game of Survivor. I’ve always wanted it to be straightforward. But I’m learning that if you create"&amp;" enough confusion, people start forgetting about you a little bit.")</f>
        <v>Tyson (1/1): We agree to Sarah, but I think Adam’s more dangerous as a player. So I think, “Okay, I have to do something.” I’ve never loved confusion in the game of Survivor. I’ve always wanted it to be straightforward. But I’m learning that if you create enough confusion, people start forgetting about you a little bit.</v>
      </c>
      <c r="V23" s="5"/>
      <c r="W23" s="4" t="str">
        <f>IFERROR(__xludf.DUMMYFUNCTION("""COMPUTED_VALUE"""),"Adam (1/2): The general sense of the tribe is that the Wicked Witch is dead, and we can do whatever we want now. But the truth is, I’m really nervous, because I’m on a tribe with people that might have stronger connection with each other than they do with"&amp;" me. I mean, Ben has seemingly become very close with Sophie and Sarah, but when we have time alone, he’s barely talking to me. So I don’t feel like this is a great celebration. In fact, I feel a little bit more cornered on this tribe now then I did befor"&amp;"e Boston Rob went home.")</f>
        <v>Adam (1/2): The general sense of the tribe is that the Wicked Witch is dead, and we can do whatever we want now. But the truth is, I’m really nervous, because I’m on a tribe with people that might have stronger connection with each other than they do with me. I mean, Ben has seemingly become very close with Sophie and Sarah, but when we have time alone, he’s barely talking to me. So I don’t feel like this is a great celebration. In fact, I feel a little bit more cornered on this tribe now then I did before Boston Rob went home.</v>
      </c>
      <c r="X23" s="5"/>
      <c r="Y23" s="4"/>
      <c r="Z23" s="5"/>
      <c r="AA23" s="4"/>
      <c r="AB23" s="5"/>
      <c r="AC23" s="4"/>
      <c r="AD23" s="5"/>
      <c r="AE23" s="4" t="str">
        <f>IFERROR(__xludf.DUMMYFUNCTION("""COMPUTED_VALUE"""),"Parvati (3/4): Crawling under the bed where everyone’s laying. That’s exactly it. Now we have to strategize how we’re gonna get this thing, because everyone lays on that all… day… long.")</f>
        <v>Parvati (3/4): Crawling under the bed where everyone’s laying. That’s exactly it. Now we have to strategize how we’re gonna get this thing, because everyone lays on that all… day… long.</v>
      </c>
      <c r="AF23" s="5"/>
      <c r="AG23" s="4" t="str">
        <f>IFERROR(__xludf.DUMMYFUNCTION("""COMPUTED_VALUE"""),"Rob (1/1): So, Amber let me have her Fire Token so I can have an advantage in the challenge and buy an idol. I think if I win the next challenge, I can win this game. I believe it.")</f>
        <v>Rob (1/1): So, Amber let me have her Fire Token so I can have an advantage in the challenge and buy an idol. I think if I win the next challenge, I can win this game. I believe it.</v>
      </c>
      <c r="AH23" s="5"/>
      <c r="AI23" s="4"/>
      <c r="AJ23" s="5"/>
      <c r="AK23" s="4"/>
      <c r="AL23" s="5"/>
      <c r="AM23" s="4" t="str">
        <f>IFERROR(__xludf.DUMMYFUNCTION("""COMPUTED_VALUE"""),"Amber (1/1): It’s insane that I’ve been here a month. And it seems like ages ago that I got here. However… crazy as it sounds, it’s kind of gone by quickly, too. I mean… as much as I hate this place, I’m sort of gonna miss it. (takes a moment and starts t"&amp;"earing up) It’s not really the people. It’s just, um… (sniffles) I’m gonna miss this amazing view. You know, it’s beautiful out here. It’s peaceful. Even though my husband is here-- thank God he’s here-- it’s forced me to slow down, take a break. I don’t "&amp;"do that at home. I never sit around. I’m just go, go, go. So, it’s… it’s a weird way to force yourself to sit down and just think about life and… what matters most and what you miss. Because what I miss about home are my kids. But I think what I’m gonna m"&amp;"iss about here is the simplicity of it all. You know, we don’t have any distractions or-- there’s nothing here. It’s simple. But that’s the blessing. You don’t get to do that at home.")</f>
        <v>Amber (1/1): It’s insane that I’ve been here a month. And it seems like ages ago that I got here. However… crazy as it sounds, it’s kind of gone by quickly, too. I mean… as much as I hate this place, I’m sort of gonna miss it. (takes a moment and starts tearing up) It’s not really the people. It’s just, um… (sniffles) I’m gonna miss this amazing view. You know, it’s beautiful out here. It’s peaceful. Even though my husband is here-- thank God he’s here-- it’s forced me to slow down, take a break. I don’t do that at home. I never sit around. I’m just go, go, go. So, it’s… it’s a weird way to force yourself to sit down and just think about life and… what matters most and what you miss. Because what I miss about home are my kids. But I think what I’m gonna miss about here is the simplicity of it all. You know, we don’t have any distractions or-- there’s nothing here. It’s simple. But that’s the blessing. You don’t get to do that at home.</v>
      </c>
      <c r="AN23" s="5"/>
    </row>
    <row r="24">
      <c r="A24" s="4" t="str">
        <f>IFERROR(__xludf.DUMMYFUNCTION("""COMPUTED_VALUE"""),"Tony (2/2): There’s something fishy about Jeremy. He’s sneaky. I don’t trust him. Every time we tell him something, he wants to go against the grain. He would even vote Sarah out if he could, so he’s gotta go.")</f>
        <v>Tony (2/2): There’s something fishy about Jeremy. He’s sneaky. I don’t trust him. Every time we tell him something, he wants to go against the grain. He would even vote Sarah out if he could, so he’s gotta go.</v>
      </c>
      <c r="B24" s="5"/>
      <c r="C24" s="4" t="str">
        <f>IFERROR(__xludf.DUMMYFUNCTION("""COMPUTED_VALUE"""),"Natalie (2/2): So, the actual advantage is an extortion advantage, which I’ve been waiting for some way to kind of mess up people’s game, because I have no alliances anymore.")</f>
        <v>Natalie (2/2): So, the actual advantage is an extortion advantage, which I’ve been waiting for some way to kind of mess up people’s game, because I have no alliances anymore.</v>
      </c>
      <c r="D24" s="5"/>
      <c r="E24" s="4" t="str">
        <f>IFERROR(__xludf.DUMMYFUNCTION("""COMPUTED_VALUE"""),"Michele (1/2): Tribal Council was a disaster, as usual. I think the votes are all going to Jeremy, so I gave Jeremy the 50/50 advantage, and he decided to not play it. But I guess this Tribal Council ended with a positive outcome because Jeremy is still h"&amp;"ere. On the flip side, people know that I was willing to play my advantage for him, so now everybody knows about my advantage. I’ve been wanting to play this really aggressive game, but I sort of feel like I took a butter knife to a gunfight, and I don’t "&amp;"really know how I can recover.")</f>
        <v>Michele (1/2): Tribal Council was a disaster, as usual. I think the votes are all going to Jeremy, so I gave Jeremy the 50/50 advantage, and he decided to not play it. But I guess this Tribal Council ended with a positive outcome because Jeremy is still here. On the flip side, people know that I was willing to play my advantage for him, so now everybody knows about my advantage. I’ve been wanting to play this really aggressive game, but I sort of feel like I took a butter knife to a gunfight, and I don’t really know how I can recover.</v>
      </c>
      <c r="F24" s="5"/>
      <c r="G24" s="4" t="str">
        <f>IFERROR(__xludf.DUMMYFUNCTION("""COMPUTED_VALUE"""),"Sarah (1/2): This morning, I thought, “You know, what happens after Sarah Lacina’s a cop?” A lot of people think I’m just smart and funny and… pretty, but I’m actually really creative. And I can, you know, make clothes. While I’ve been out here, I started"&amp;" my own clothing line.")</f>
        <v>Sarah (1/2): This morning, I thought, “You know, what happens after Sarah Lacina’s a cop?” A lot of people think I’m just smart and funny and… pretty, but I’m actually really creative. And I can, you know, make clothes. While I’ve been out here, I started my own clothing line.</v>
      </c>
      <c r="H24" s="5"/>
      <c r="I24" s="4" t="str">
        <f>IFERROR(__xludf.DUMMYFUNCTION("""COMPUTED_VALUE"""),"Ben (2/5): I still want Jeremy out next. A) He is a challenge beast, right? And B) He is a jury threat. He’s gonna get all the votes. Like, there’s just no way for me to work with Jeremy, so I am not talking to Jeremy right now, and I don’t want to talk w"&amp;"ith Jeremy right now.")</f>
        <v>Ben (2/5): I still want Jeremy out next. A) He is a challenge beast, right? And B) He is a jury threat. He’s gonna get all the votes. Like, there’s just no way for me to work with Jeremy, so I am not talking to Jeremy right now, and I don’t want to talk with Jeremy right now.</v>
      </c>
      <c r="J24" s="5"/>
      <c r="K24" s="4"/>
      <c r="L24" s="5"/>
      <c r="M24" s="4" t="str">
        <f>IFERROR(__xludf.DUMMYFUNCTION("""COMPUTED_VALUE"""),"Nick (2/7): I’m a little discouraged because I have six Fire Tokens. I’ve been saving these puppies the whole game. I have all the demand and none of the supply. But today is the day. I look in my bag, and I actually see something in there.")</f>
        <v>Nick (2/7): I’m a little discouraged because I have six Fire Tokens. I’ve been saving these puppies the whole game. I have all the demand and none of the supply. But today is the day. I look in my bag, and I actually see something in there.</v>
      </c>
      <c r="N24" s="5"/>
      <c r="O24" s="4" t="str">
        <f>IFERROR(__xludf.DUMMYFUNCTION("""COMPUTED_VALUE"""),"Jeremy (4/6): Trust is huge out here. And Tony trusts me, and I want him to know I need him as much as he needs me. So I’m willing to give one Fire Token. I would give another one, but then I’ll have zero, and I don’t want to have zero.")</f>
        <v>Jeremy (4/6): Trust is huge out here. And Tony trusts me, and I want him to know I need him as much as he needs me. So I’m willing to give one Fire Token. I would give another one, but then I’ll have zero, and I don’t want to have zero.</v>
      </c>
      <c r="P24" s="5"/>
      <c r="Q24" s="4"/>
      <c r="R24" s="5"/>
      <c r="S24" s="4"/>
      <c r="T24" s="5"/>
      <c r="U24" s="4" t="str">
        <f>IFERROR(__xludf.DUMMYFUNCTION("""COMPUTED_VALUE"""),"Tyson (1/2): To have kids out here for the first time like that, whole families out on Survivor, I think it was definitely something really special. I was genuinely happy for everyone, that they got that moment.")</f>
        <v>Tyson (1/2): To have kids out here for the first time like that, whole families out on Survivor, I think it was definitely something really special. I was genuinely happy for everyone, that they got that moment.</v>
      </c>
      <c r="V24" s="5"/>
      <c r="W24" s="4" t="str">
        <f>IFERROR(__xludf.DUMMYFUNCTION("""COMPUTED_VALUE"""),"Adam (2/2): The most amazing thing about this win for me was that it’s like winning two Immunity Challenges back-to-back. We’re going from 14 people in the game to 12 people in the game. That’s a double elimination. It doesn’t get better than that.")</f>
        <v>Adam (2/2): The most amazing thing about this win for me was that it’s like winning two Immunity Challenges back-to-back. We’re going from 14 people in the game to 12 people in the game. That’s a double elimination. It doesn’t get better than that.</v>
      </c>
      <c r="X24" s="5"/>
      <c r="Y24" s="4"/>
      <c r="Z24" s="5"/>
      <c r="AA24" s="4"/>
      <c r="AB24" s="5"/>
      <c r="AC24" s="4"/>
      <c r="AD24" s="5"/>
      <c r="AE24" s="4" t="str">
        <f>IFERROR(__xludf.DUMMYFUNCTION("""COMPUTED_VALUE"""),"Parvati (4/4): I’m thinking we could really disrupt the game if we give it to someone that no one expects and someone that we know is totally chaotic already and someone that I think would stop at nothing to get those tokens and not sit out of a challenge"&amp;" and not sit out of a vote. And we’ll get paid whatever price we want.")</f>
        <v>Parvati (4/4): I’m thinking we could really disrupt the game if we give it to someone that no one expects and someone that we know is totally chaotic already and someone that I think would stop at nothing to get those tokens and not sit out of a challenge and not sit out of a vote. And we’ll get paid whatever price we want.</v>
      </c>
      <c r="AF24" s="5"/>
      <c r="AG24" s="4" t="str">
        <f>IFERROR(__xludf.DUMMYFUNCTION("""COMPUTED_VALUE"""),"Rob (1/1): It was amazing, having my kids here. They got to come out here and experience what we’ve been doing for almost 20 years.")</f>
        <v>Rob (1/1): It was amazing, having my kids here. They got to come out here and experience what we’ve been doing for almost 20 years.</v>
      </c>
      <c r="AH24" s="5"/>
      <c r="AI24" s="4"/>
      <c r="AJ24" s="5"/>
      <c r="AK24" s="4"/>
      <c r="AL24" s="5"/>
      <c r="AM24" s="4"/>
      <c r="AN24" s="5"/>
    </row>
    <row r="25">
      <c r="A25" s="4" t="str">
        <f>IFERROR(__xludf.DUMMYFUNCTION("""COMPUTED_VALUE"""),"Tony (1/16): The beginning of the season, I couldn’t go and look for idols. I didn’t want to put a target on my back by leaving camp at all, so I stayed in camp all the time. I was drooling. I wanted to go look, but I couldn’t do it, ‘cause it would jeopa"&amp;"rdize my game. And look what happened: I’m still in the game, I made the merge. Everything’s working out wonderfully, because I’ve been patient and I haven’t been causing any paranoia at camp by looking for idols. Everybody’s always tired after Tribal. Th"&amp;"ey’re exhausted. They sleep like logs. So now I’m at a point where I’m saying, “You know what? Now’s my time to go out and go to work.” Historically, on Survivor, when you play an idol at Tribal, it goes right back into the game. That means the idol’s bac"&amp;"k out there now. So, first thing in the morning, I went to the area where I knew I wanted to target first and I said to myself, “This is where I’m gonna look before anybody else gets up to look.”")</f>
        <v>Tony (1/16): The beginning of the season, I couldn’t go and look for idols. I didn’t want to put a target on my back by leaving camp at all, so I stayed in camp all the time. I was drooling. I wanted to go look, but I couldn’t do it, ‘cause it would jeopardize my game. And look what happened: I’m still in the game, I made the merge. Everything’s working out wonderfully, because I’ve been patient and I haven’t been causing any paranoia at camp by looking for idols. Everybody’s always tired after Tribal. They’re exhausted. They sleep like logs. So now I’m at a point where I’m saying, “You know what? Now’s my time to go out and go to work.” Historically, on Survivor, when you play an idol at Tribal, it goes right back into the game. That means the idol’s back out there now. So, first thing in the morning, I went to the area where I knew I wanted to target first and I said to myself, “This is where I’m gonna look before anybody else gets up to look.”</v>
      </c>
      <c r="B25" s="5"/>
      <c r="C25" s="4" t="str">
        <f>IFERROR(__xludf.DUMMYFUNCTION("""COMPUTED_VALUE"""),"Natalie (1/1): Sophie was in the lead for a majority of the time, but I knew that I had a little bit more in the tank. I just pushed and I was like, “Why not beat her?” And I beat her. That was fun.")</f>
        <v>Natalie (1/1): Sophie was in the lead for a majority of the time, but I knew that I had a little bit more in the tank. I just pushed and I was like, “Why not beat her?” And I beat her. That was fun.</v>
      </c>
      <c r="D25" s="5"/>
      <c r="E25" s="4" t="str">
        <f>IFERROR(__xludf.DUMMYFUNCTION("""COMPUTED_VALUE"""),"Michele (2/2): Ben is saying, “Keep an eye out for Jeremy. He’s gonna ask you for your advantage.” And then Ben is going to Jeremy and saying, “Ask Michele for her advantage and see if she’ll give it to you.” So he’s playing both sides. Ben going-- that’s"&amp;" great for me, and Jeremy going-- that’s worse for me, because me and Nick are gonna be picked off next. So I have a best-case scenario, or worst-case scenario, and I’m just hoping it leans more towards this side than towards Jeremy.")</f>
        <v>Michele (2/2): Ben is saying, “Keep an eye out for Jeremy. He’s gonna ask you for your advantage.” And then Ben is going to Jeremy and saying, “Ask Michele for her advantage and see if she’ll give it to you.” So he’s playing both sides. Ben going-- that’s great for me, and Jeremy going-- that’s worse for me, because me and Nick are gonna be picked off next. So I have a best-case scenario, or worst-case scenario, and I’m just hoping it leans more towards this side than towards Jeremy.</v>
      </c>
      <c r="F25" s="5"/>
      <c r="G25" s="4" t="str">
        <f>IFERROR(__xludf.DUMMYFUNCTION("""COMPUTED_VALUE"""),"Sarah (2/2): I love Tony to death, but he and I play this game two completely different ways. Tony wants this flashy, “I’m playing idols for them,” but not really playing a social game. My social game is really great.")</f>
        <v>Sarah (2/2): I love Tony to death, but he and I play this game two completely different ways. Tony wants this flashy, “I’m playing idols for them,” but not really playing a social game. My social game is really great.</v>
      </c>
      <c r="H25" s="5"/>
      <c r="I25" s="4" t="str">
        <f>IFERROR(__xludf.DUMMYFUNCTION("""COMPUTED_VALUE"""),"Ben (3/5): I found the idol. And the first reaction is, “Oh. Oh, no. Got to turn it around. Don’t let anybody see.” And then Tony’s standing right there. He’s like, “Come on, Ben.”")</f>
        <v>Ben (3/5): I found the idol. And the first reaction is, “Oh. Oh, no. Got to turn it around. Don’t let anybody see.” And then Tony’s standing right there. He’s like, “Come on, Ben.”</v>
      </c>
      <c r="J25" s="5"/>
      <c r="K25" s="4"/>
      <c r="L25" s="5"/>
      <c r="M25" s="4" t="str">
        <f>IFERROR(__xludf.DUMMYFUNCTION("""COMPUTED_VALUE"""),"Nick (3/7): So, my immediate reaction to this is I need someone’s help. I only have six Fire Tokens. So, I thought I was rich, but I guess-- you know, I’ve landed on Boardwalk here. (laughs) I can’t even afford this. So I got to pull in somebody that has "&amp;"enough tokens to help me out. Tony’s been my main man, but he don’t have any tokens. And Michele is the other person I’ve been working with. She does have enough Fire Tokens to help me out here, and I think if I reach out to Michele with this, it will kee"&amp;"p me in her good graces, even though I voted out Jeremy. I’m her last hope. I’m-I’m her only prayer of staying in this game, and I think she’s a partner I can really work with. I have in the past, and I think I can with this.")</f>
        <v>Nick (3/7): So, my immediate reaction to this is I need someone’s help. I only have six Fire Tokens. So, I thought I was rich, but I guess-- you know, I’ve landed on Boardwalk here. (laughs) I can’t even afford this. So I got to pull in somebody that has enough tokens to help me out. Tony’s been my main man, but he don’t have any tokens. And Michele is the other person I’ve been working with. She does have enough Fire Tokens to help me out here, and I think if I reach out to Michele with this, it will keep me in her good graces, even though I voted out Jeremy. I’m her last hope. I’m-I’m her only prayer of staying in this game, and I think she’s a partner I can really work with. I have in the past, and I think I can with this.</v>
      </c>
      <c r="N25" s="5"/>
      <c r="O25" s="4" t="str">
        <f>IFERROR(__xludf.DUMMYFUNCTION("""COMPUTED_VALUE"""),"Jeremy (5/6): At the start of this game, I was like, “You know what? I like Ben. He’s a good guy. That’s my friend.” And now, like, everything he does annoys me. Like, every little thing he does bothers me. The dude-- he doesn’t want to work with me. He d"&amp;"oesn’t want to play with me. And Denise and Kim would love to see Ben go. So, my intended target right now is Ben.")</f>
        <v>Jeremy (5/6): At the start of this game, I was like, “You know what? I like Ben. He’s a good guy. That’s my friend.” And now, like, everything he does annoys me. Like, every little thing he does bothers me. The dude-- he doesn’t want to work with me. He doesn’t want to play with me. And Denise and Kim would love to see Ben go. So, my intended target right now is Ben.</v>
      </c>
      <c r="P25" s="5"/>
      <c r="Q25" s="4"/>
      <c r="R25" s="5"/>
      <c r="S25" s="4"/>
      <c r="T25" s="5"/>
      <c r="U25" s="4" t="str">
        <f>IFERROR(__xludf.DUMMYFUNCTION("""COMPUTED_VALUE"""),"Tyson (2/2): I am worried that it could be me going back to the Edge tonight. I’ve already been voted out once. But Kim has an idol, and if we play it right, maybe I can save myself for at least one more vote.")</f>
        <v>Tyson (2/2): I am worried that it could be me going back to the Edge tonight. I’ve already been voted out once. But Kim has an idol, and if we play it right, maybe I can save myself for at least one more vote.</v>
      </c>
      <c r="V25" s="5"/>
      <c r="W25" s="4" t="str">
        <f>IFERROR(__xludf.DUMMYFUNCTION("""COMPUTED_VALUE"""),"Adam (1/3): It’s just such a charade. I’m convinced that, between Ben and Sarah, they have an idol.")</f>
        <v>Adam (1/3): It’s just such a charade. I’m convinced that, between Ben and Sarah, they have an idol.</v>
      </c>
      <c r="X25" s="5"/>
      <c r="Y25" s="4"/>
      <c r="Z25" s="5"/>
      <c r="AA25" s="4"/>
      <c r="AB25" s="5"/>
      <c r="AC25" s="4"/>
      <c r="AD25" s="5"/>
      <c r="AE25" s="4" t="str">
        <f>IFERROR(__xludf.DUMMYFUNCTION("""COMPUTED_VALUE"""),"Parvati (1/2): The stakes are really high for this challenge. Only six people are gonna be able to win tokens. This is pretty stiff competition. Wendell’s really strong. Tyson’s an endurance athlete. Yul’s really strong. Natalie is a superhero.")</f>
        <v>Parvati (1/2): The stakes are really high for this challenge. Only six people are gonna be able to win tokens. This is pretty stiff competition. Wendell’s really strong. Tyson’s an endurance athlete. Yul’s really strong. Natalie is a superhero.</v>
      </c>
      <c r="AF25" s="5"/>
      <c r="AG25" s="4" t="str">
        <f>IFERROR(__xludf.DUMMYFUNCTION("""COMPUTED_VALUE"""),"Rob (1/5): The mad dash was on. Out of everybody here, I think I’m pretty physical. I feel like I have an edge in this challenge.")</f>
        <v>Rob (1/5): The mad dash was on. Out of everybody here, I think I’m pretty physical. I feel like I have an edge in this challenge.</v>
      </c>
      <c r="AH25" s="5"/>
      <c r="AI25" s="4"/>
      <c r="AJ25" s="5"/>
      <c r="AK25" s="4"/>
      <c r="AL25" s="5"/>
      <c r="AM25" s="4"/>
      <c r="AN25" s="5"/>
    </row>
    <row r="26">
      <c r="A26" s="4" t="str">
        <f>IFERROR(__xludf.DUMMYFUNCTION("""COMPUTED_VALUE"""),"Tony (2/16): And then, while I’m looking, Nick shows up. And he’s cramping my style. I’m like, “This is my area, man. I want you out of here.” I already looked at the water well area. So I said, “Nick, go to the well. Let’s split up. It’s a perfect strate"&amp;"gy. You search the well first. I’ll search this area first before anybody else does.” So he says, “Good idea,” and he goes off. And I was so happy, so delighted that he did that. So I continue my search. I went right to work. I was looking, looking, looki"&amp;"ng, looking, looking, looking, looking, scratching, scratching, looking up, going in the hole, looking looking, looking.")</f>
        <v>Tony (2/16): And then, while I’m looking, Nick shows up. And he’s cramping my style. I’m like, “This is my area, man. I want you out of here.” I already looked at the water well area. So I said, “Nick, go to the well. Let’s split up. It’s a perfect strategy. You search the well first. I’ll search this area first before anybody else does.” So he says, “Good idea,” and he goes off. And I was so happy, so delighted that he did that. So I continue my search. I went right to work. I was looking, looking, looking, looking, looking, looking, looking, scratching, scratching, looking up, going in the hole, looking looking, looking.</v>
      </c>
      <c r="B26" s="5"/>
      <c r="C26" s="4" t="str">
        <f>IFERROR(__xludf.DUMMYFUNCTION("""COMPUTED_VALUE"""),"Natalie (1/5): Having spent so much time on Extinction, I knew exactly where I was going. I was just worried that Wendell did, too. Wendell was so ahead of me that I didn’t see where he went. But once I got to the clearing, I noticed the beach was complet"&amp;"ely empty. I knew Wendell had taken a s-strong left up the hill, and I knew it was all mine.")</f>
        <v>Natalie (1/5): Having spent so much time on Extinction, I knew exactly where I was going. I was just worried that Wendell did, too. Wendell was so ahead of me that I didn’t see where he went. But once I got to the clearing, I noticed the beach was completely empty. I knew Wendell had taken a s-strong left up the hill, and I knew it was all mine.</v>
      </c>
      <c r="D26" s="5"/>
      <c r="E26" s="4" t="str">
        <f>IFERROR(__xludf.DUMMYFUNCTION("""COMPUTED_VALUE"""),"Michele (1/8): Me and Nick are on the bottom, and Nick is too naive to see it. But I have to try to find an avenue for myself, because nobody out here-- nobody wants to take me any further than where I am right now. But I know that I do some of my best wo"&amp;"rk when my back is against a wall. And my back is against a wall, and they haven’t seen the sassy Michele from Jersey. So it’s time for me to kick it into high gear. They better buckle in, because I’m about to go out fighting.")</f>
        <v>Michele (1/8): Me and Nick are on the bottom, and Nick is too naive to see it. But I have to try to find an avenue for myself, because nobody out here-- nobody wants to take me any further than where I am right now. But I know that I do some of my best work when my back is against a wall. And my back is against a wall, and they haven’t seen the sassy Michele from Jersey. So it’s time for me to kick it into high gear. They better buckle in, because I’m about to go out fighting.</v>
      </c>
      <c r="F26" s="5"/>
      <c r="G26" s="4" t="str">
        <f>IFERROR(__xludf.DUMMYFUNCTION("""COMPUTED_VALUE"""),"Sarah (1/4): This was Tony’s idiotic move. But I told myself, “Sarah, just keep your cool and don’t be pissed.”")</f>
        <v>Sarah (1/4): This was Tony’s idiotic move. But I told myself, “Sarah, just keep your cool and don’t be pissed.”</v>
      </c>
      <c r="H26" s="5"/>
      <c r="I26" s="4" t="str">
        <f>IFERROR(__xludf.DUMMYFUNCTION("""COMPUTED_VALUE"""),"Ben (4/5): All right, I found it. You know? He’s like, “Why did you do that to me, man?” I got caught red-handed. Gold-handed, right?")</f>
        <v>Ben (4/5): All right, I found it. You know? He’s like, “Why did you do that to me, man?” I got caught red-handed. Gold-handed, right?</v>
      </c>
      <c r="J26" s="5"/>
      <c r="K26" s="4"/>
      <c r="L26" s="5"/>
      <c r="M26" s="4" t="str">
        <f>IFERROR(__xludf.DUMMYFUNCTION("""COMPUTED_VALUE"""),"Nick (4/7): I definitely have a lot to consider, because this isn’t just about one disadvantage at an Immunity Challenge. It could definitely go deeper than that. This decision for me is about the endgame and about winning this game. We just have to try t"&amp;"o use it in a way that causes the most chaos possible. More money, more problems. You know what I mean?")</f>
        <v>Nick (4/7): I definitely have a lot to consider, because this isn’t just about one disadvantage at an Immunity Challenge. It could definitely go deeper than that. This decision for me is about the endgame and about winning this game. We just have to try to use it in a way that causes the most chaos possible. More money, more problems. You know what I mean?</v>
      </c>
      <c r="N26" s="5"/>
      <c r="O26" s="4" t="str">
        <f>IFERROR(__xludf.DUMMYFUNCTION("""COMPUTED_VALUE"""),"Jeremy (6/6): Tony comes to me late with a plan to take out Sophie. And I’m like, “Come on, we have a plan.” Like, I didn’t want to do anything different. I want Ben gone. And then he said, “Listen, Kim and Denise aren’t with you. You gotta just trust me "&amp;"on this.” And the first thing I thought was, “No, Tony, you’re wrong, you’re wrong.” So… I really don’t know if people are coming after me. I don’t know.")</f>
        <v>Jeremy (6/6): Tony comes to me late with a plan to take out Sophie. And I’m like, “Come on, we have a plan.” Like, I didn’t want to do anything different. I want Ben gone. And then he said, “Listen, Kim and Denise aren’t with you. You gotta just trust me on this.” And the first thing I thought was, “No, Tony, you’re wrong, you’re wrong.” So… I really don’t know if people are coming after me. I don’t know.</v>
      </c>
      <c r="P26" s="5"/>
      <c r="Q26" s="4"/>
      <c r="R26" s="5"/>
      <c r="S26" s="4"/>
      <c r="T26" s="5"/>
      <c r="U26" s="4" t="str">
        <f>IFERROR(__xludf.DUMMYFUNCTION("""COMPUTED_VALUE"""),"Tyson (1/2): It was more brutal than I expected it to be. And when I see how fast these girls are going, I’m thinking, “I can’t, even if I wanted to, keep up with them.”")</f>
        <v>Tyson (1/2): It was more brutal than I expected it to be. And when I see how fast these girls are going, I’m thinking, “I can’t, even if I wanted to, keep up with them.”</v>
      </c>
      <c r="V26" s="5"/>
      <c r="W26" s="4" t="str">
        <f>IFERROR(__xludf.DUMMYFUNCTION("""COMPUTED_VALUE"""),"Adam (2/3): It’s so obvious to me that they’re pretending to look for an idol. I’m not an idiot, guys. I-I can’t stand it.")</f>
        <v>Adam (2/3): It’s so obvious to me that they’re pretending to look for an idol. I’m not an idiot, guys. I-I can’t stand it.</v>
      </c>
      <c r="X26" s="5"/>
      <c r="Y26" s="4"/>
      <c r="Z26" s="5"/>
      <c r="AA26" s="4"/>
      <c r="AB26" s="5"/>
      <c r="AC26" s="4"/>
      <c r="AD26" s="5"/>
      <c r="AE26" s="4" t="str">
        <f>IFERROR(__xludf.DUMMYFUNCTION("""COMPUTED_VALUE"""),"Parvati (2/2): I am so elated that I finished, and I finished with Tyson, an ultra-endurance professional athlete. I was like, “Yeah! I still got it.”")</f>
        <v>Parvati (2/2): I am so elated that I finished, and I finished with Tyson, an ultra-endurance professional athlete. I was like, “Yeah! I still got it.”</v>
      </c>
      <c r="AF26" s="5"/>
      <c r="AG26" s="4" t="str">
        <f>IFERROR(__xludf.DUMMYFUNCTION("""COMPUTED_VALUE"""),"Rob (2/5): I got out to the lead the first couple laps. It was probably not a good idea if I’m setting the pace. I should probably slow down and let somebody else take the lead.")</f>
        <v>Rob (2/5): I got out to the lead the first couple laps. It was probably not a good idea if I’m setting the pace. I should probably slow down and let somebody else take the lead.</v>
      </c>
      <c r="AH26" s="5"/>
      <c r="AI26" s="4"/>
      <c r="AJ26" s="5"/>
      <c r="AK26" s="4"/>
      <c r="AL26" s="5"/>
      <c r="AM26" s="4"/>
      <c r="AN26" s="5"/>
    </row>
    <row r="27">
      <c r="A27" s="4" t="str">
        <f>IFERROR(__xludf.DUMMYFUNCTION("""COMPUTED_VALUE"""),"Tony (3/16): I picked up a rock behind a big root, and there was a little package. I grabbed that little package, and I ran full force into the jungle to a nice spot where I knew I was safe to look at it. I open it up. I peel it open. And then, sure enoug"&amp;"h, it’s a idol. I am so excited. I really didn’t think I was gonna find an idol this season because of the way I was playing. But say hello to my little friend (shows HII). This is season 40. These are all veterans, so you gotta, you gotta think of everyt"&amp;"hing. And I woke up early in the morning. I made sure I was the first one looking. That’s somebody that knows how to play the game Survivor. So now I got the real deal. (kisses HII) I love it so much.")</f>
        <v>Tony (3/16): I picked up a rock behind a big root, and there was a little package. I grabbed that little package, and I ran full force into the jungle to a nice spot where I knew I was safe to look at it. I open it up. I peel it open. And then, sure enough, it’s a idol. I am so excited. I really didn’t think I was gonna find an idol this season because of the way I was playing. But say hello to my little friend (shows HII). This is season 40. These are all veterans, so you gotta, you gotta think of everything. And I woke up early in the morning. I made sure I was the first one looking. That’s somebody that knows how to play the game Survivor. So now I got the real deal. (kisses HII) I love it so much.</v>
      </c>
      <c r="B27" s="5"/>
      <c r="C27" s="4" t="str">
        <f>IFERROR(__xludf.DUMMYFUNCTION("""COMPUTED_VALUE"""),"Natalie (2/5): I was dying, but I was so excited that I got the advantage. It felt really good. The shortest challenge we’ve had so far.")</f>
        <v>Natalie (2/5): I was dying, but I was so excited that I got the advantage. It felt really good. The shortest challenge we’ve had so far.</v>
      </c>
      <c r="D27" s="5"/>
      <c r="E27" s="4" t="str">
        <f>IFERROR(__xludf.DUMMYFUNCTION("""COMPUTED_VALUE"""),"Michele (2/8): I have been mad more times in this game than I’ve been mad in a year of my life. But last night might have been the peak of anger for me. I don’t trust anybody. (tearfully) Nobody trusts me. And I’m very frustrated, because right now, every"&amp;"body’s playing scared. And I’m the only one out here who’s willing to throw things at the wall, because I have nothing to lose.")</f>
        <v>Michele (2/8): I have been mad more times in this game than I’ve been mad in a year of my life. But last night might have been the peak of anger for me. I don’t trust anybody. (tearfully) Nobody trusts me. And I’m very frustrated, because right now, everybody’s playing scared. And I’m the only one out here who’s willing to throw things at the wall, because I have nothing to lose.</v>
      </c>
      <c r="F27" s="5"/>
      <c r="G27" s="4" t="str">
        <f>IFERROR(__xludf.DUMMYFUNCTION("""COMPUTED_VALUE"""),"Sarah (2/4): To have Tony come up with this all alone, I’m absolutely infuriated with him. It’s ridiculous. It’s a two million dollar game. What are you doing, dude?! We were fine! And now do we even have the numbers? You think we do, but you don’t know i"&amp;"f we do.")</f>
        <v>Sarah (2/4): To have Tony come up with this all alone, I’m absolutely infuriated with him. It’s ridiculous. It’s a two million dollar game. What are you doing, dude?! We were fine! And now do we even have the numbers? You think we do, but you don’t know if we do.</v>
      </c>
      <c r="H27" s="5"/>
      <c r="I27" s="4" t="str">
        <f>IFERROR(__xludf.DUMMYFUNCTION("""COMPUTED_VALUE"""),"Ben (5/5): You know, I was trying to hide it from Tony, right? Because I barely trust Tony right now. Kim wants to take out Tony, but Tony has an idol. So I need him to be comfortable. He thinks he has me in his pocket, and that’s perfect, because I need "&amp;"to figure out what route I’m gonna take-- whether or not to go with Kim and start targeting Tony or if I can work with the guy, right?")</f>
        <v>Ben (5/5): You know, I was trying to hide it from Tony, right? Because I barely trust Tony right now. Kim wants to take out Tony, but Tony has an idol. So I need him to be comfortable. He thinks he has me in his pocket, and that’s perfect, because I need to figure out what route I’m gonna take-- whether or not to go with Kim and start targeting Tony or if I can work with the guy, right?</v>
      </c>
      <c r="J27" s="5"/>
      <c r="K27" s="4"/>
      <c r="L27" s="5"/>
      <c r="M27" s="4" t="str">
        <f>IFERROR(__xludf.DUMMYFUNCTION("""COMPUTED_VALUE"""),"Nick (5/7): I decided to give the disadvantage to Ben because if he loses this challenge, that might be the final straw. And I hope to start some chaos, maybe get people wanting Ben out of here so that Michele can stay, and then Ben could definitely go.")</f>
        <v>Nick (5/7): I decided to give the disadvantage to Ben because if he loses this challenge, that might be the final straw. And I hope to start some chaos, maybe get people wanting Ben out of here so that Michele can stay, and then Ben could definitely go.</v>
      </c>
      <c r="N27" s="5"/>
      <c r="O27" s="4" t="str">
        <f>IFERROR(__xludf.DUMMYFUNCTION("""COMPUTED_VALUE"""),"Jeremy (1/4): Tribal Council was crazy. Ben tried to make a move on me, but Sophie went to the Edge. So there’s hard feelings. Ben is pissed. He’s not even talking to me. It’s so crazy. He’s such a child. Like, grow up, Ben. Come on, man. The game goes up"&amp;" and down. Just chill out and let’s play.")</f>
        <v>Jeremy (1/4): Tribal Council was crazy. Ben tried to make a move on me, but Sophie went to the Edge. So there’s hard feelings. Ben is pissed. He’s not even talking to me. It’s so crazy. He’s such a child. Like, grow up, Ben. Come on, man. The game goes up and down. Just chill out and let’s play.</v>
      </c>
      <c r="P27" s="5"/>
      <c r="Q27" s="4"/>
      <c r="R27" s="5"/>
      <c r="S27" s="4"/>
      <c r="T27" s="5"/>
      <c r="U27" s="4" t="str">
        <f>IFERROR(__xludf.DUMMYFUNCTION("""COMPUTED_VALUE"""),"Tyson (2/2): Natalie and Sophie lapped every single other person at least twice.")</f>
        <v>Tyson (2/2): Natalie and Sophie lapped every single other person at least twice.</v>
      </c>
      <c r="V27" s="5"/>
      <c r="W27" s="4" t="str">
        <f>IFERROR(__xludf.DUMMYFUNCTION("""COMPUTED_VALUE"""),"Adam (3/3): I speculate about Sarah having an idol, so now it’s all out in the open. And now I have to do damage control, when I’m convinced that they are the ones that are lying to me. This is ridiculous. There’s a chance that I’m wrong and, between Ben "&amp;"and Sarah, they don’t have an idol. If I’m wrong, I’ll feel like a real idiot. But I-I-- there are few times in Survivor where I’ve felt as confident about something as I do about this.")</f>
        <v>Adam (3/3): I speculate about Sarah having an idol, so now it’s all out in the open. And now I have to do damage control, when I’m convinced that they are the ones that are lying to me. This is ridiculous. There’s a chance that I’m wrong and, between Ben and Sarah, they don’t have an idol. If I’m wrong, I’ll feel like a real idiot. But I-I-- there are few times in Survivor where I’ve felt as confident about something as I do about this.</v>
      </c>
      <c r="X27" s="5"/>
      <c r="Y27" s="4"/>
      <c r="Z27" s="5"/>
      <c r="AA27" s="4"/>
      <c r="AB27" s="5"/>
      <c r="AC27" s="4"/>
      <c r="AD27" s="5"/>
      <c r="AE27" s="4" t="str">
        <f>IFERROR(__xludf.DUMMYFUNCTION("""COMPUTED_VALUE"""),"Parvati (1/1): I’m on the Edge, but there’s still a game bubbling underneath the surface. So I think that’s what’s given me a lot of spark to continue. The Edge is really the hard fight. I’m using my two Fire Tokens on an advantage in the challenge. For m"&amp;"e, I’ve got my eye on the prize, and the prize is getting into this battle-back and winning it.")</f>
        <v>Parvati (1/1): I’m on the Edge, but there’s still a game bubbling underneath the surface. So I think that’s what’s given me a lot of spark to continue. The Edge is really the hard fight. I’m using my two Fire Tokens on an advantage in the challenge. For me, I’ve got my eye on the prize, and the prize is getting into this battle-back and winning it.</v>
      </c>
      <c r="AF27" s="5"/>
      <c r="AG27" s="4" t="str">
        <f>IFERROR(__xludf.DUMMYFUNCTION("""COMPUTED_VALUE"""),"Rob (3/5): I slipped and fell and cracked my elbow. I just felt it. Like, I tried to shake it off, but, like… I knew I was done. That was it for me. I was toast.")</f>
        <v>Rob (3/5): I slipped and fell and cracked my elbow. I just felt it. Like, I tried to shake it off, but, like… I knew I was done. That was it for me. I was toast.</v>
      </c>
      <c r="AH27" s="5"/>
      <c r="AI27" s="4"/>
      <c r="AJ27" s="5"/>
      <c r="AK27" s="4"/>
      <c r="AL27" s="5"/>
      <c r="AM27" s="4"/>
      <c r="AN27" s="5"/>
    </row>
    <row r="28">
      <c r="A28" s="4" t="str">
        <f>IFERROR(__xludf.DUMMYFUNCTION("""COMPUTED_VALUE"""),"Tony (4/16): Sarah wanted to put on a fashion show, but I want to do damage, man. I want to play the game. Jeremy was my target at the last Tribal. Jeremy’s very likable. I can’t go to the end with him, so there’s no point in keeping him around. So, obvio"&amp;"usly, I need to go undercover right now.")</f>
        <v>Tony (4/16): Sarah wanted to put on a fashion show, but I want to do damage, man. I want to play the game. Jeremy was my target at the last Tribal. Jeremy’s very likable. I can’t go to the end with him, so there’s no point in keeping him around. So, obviously, I need to go undercover right now.</v>
      </c>
      <c r="B28" s="5"/>
      <c r="C28" s="4" t="str">
        <f>IFERROR(__xludf.DUMMYFUNCTION("""COMPUTED_VALUE"""),"Natalie (3/5): Finding the advantage didn’t come from me just being able to run fast. It came from being out here as long as I have, keeping my head in the game and never giving up the reins on this island. Initially, my gut reaction was, like, walk it ba"&amp;"ck to camp, take myself away from the group. But I said, you know what? It’s fine. I’ll go with the flow. Everybody’s kind of, like, miserable here together. And we can have it be, like, a group activity for Extinction.")</f>
        <v>Natalie (3/5): Finding the advantage didn’t come from me just being able to run fast. It came from being out here as long as I have, keeping my head in the game and never giving up the reins on this island. Initially, my gut reaction was, like, walk it back to camp, take myself away from the group. But I said, you know what? It’s fine. I’ll go with the flow. Everybody’s kind of, like, miserable here together. And we can have it be, like, a group activity for Extinction.</v>
      </c>
      <c r="D28" s="5"/>
      <c r="E28" s="4" t="str">
        <f>IFERROR(__xludf.DUMMYFUNCTION("""COMPUTED_VALUE"""),"Michele (3/8): So, I just might throw a Hail Mary in that direction and see if anybody bites on it. And you have Tony over here who’s controlled most of the votes. He is a huge threat.")</f>
        <v>Michele (3/8): So, I just might throw a Hail Mary in that direction and see if anybody bites on it. And you have Tony over here who’s controlled most of the votes. He is a huge threat.</v>
      </c>
      <c r="F28" s="5"/>
      <c r="G28" s="4" t="str">
        <f>IFERROR(__xludf.DUMMYFUNCTION("""COMPUTED_VALUE"""),"Sarah (3/4): If we were in the real world and Tony and I were partners, one of us would be fired, okay? Tony’s back to the old Tony, and it’s nonstop-- go, go, go. And he doesn’t let up. He’s got my back and I got his back and we’re not gonna turn on each"&amp;" other. But if he’s not willing to back off a little, then he’s gonna get himself voted out.")</f>
        <v>Sarah (3/4): If we were in the real world and Tony and I were partners, one of us would be fired, okay? Tony’s back to the old Tony, and it’s nonstop-- go, go, go. And he doesn’t let up. He’s got my back and I got his back and we’re not gonna turn on each other. But if he’s not willing to back off a little, then he’s gonna get himself voted out.</v>
      </c>
      <c r="H28" s="5"/>
      <c r="I28" s="4" t="str">
        <f>IFERROR(__xludf.DUMMYFUNCTION("""COMPUTED_VALUE"""),"Ben (1/4): Jeremy is more beneficial for my game at this point. So there’s this thought of keeping Jeremy, Tony and Sarah. With seven people left, keeping them around is a shield for me. They’re bigger threats. Where Nick, on the other hand, he’s walking "&amp;"around frantic. He’s trying to play both sides, and he’s not doing a very good job, ‘cause everybody’s seen it. And Denise, she’s lockstep with me, and she’ll vote any way that we want to vote. This right now, in this war, is the hardest mission yet. The "&amp;"reason why is because it’s gonna be a huge blindside. Plus, there’s a 50/50 immunity that we have to flush and do this correctly. At this point in the game, if this goes screwed up, our squad and this mission is blown out.")</f>
        <v>Ben (1/4): Jeremy is more beneficial for my game at this point. So there’s this thought of keeping Jeremy, Tony and Sarah. With seven people left, keeping them around is a shield for me. They’re bigger threats. Where Nick, on the other hand, he’s walking around frantic. He’s trying to play both sides, and he’s not doing a very good job, ‘cause everybody’s seen it. And Denise, she’s lockstep with me, and she’ll vote any way that we want to vote. This right now, in this war, is the hardest mission yet. The reason why is because it’s gonna be a huge blindside. Plus, there’s a 50/50 immunity that we have to flush and do this correctly. At this point in the game, if this goes screwed up, our squad and this mission is blown out.</v>
      </c>
      <c r="J28" s="5"/>
      <c r="K28" s="4"/>
      <c r="L28" s="5"/>
      <c r="M28" s="4" t="str">
        <f>IFERROR(__xludf.DUMMYFUNCTION("""COMPUTED_VALUE"""),"Nick (6/7): My plan worked today. I feel like I’m a genius. Ben lost. Michele won. Like, unbelievable. Everything worked out perfectly. Michele is in the game because of me buying that advantage. I feel like I’m in maybe the best position I’ve been in thi"&amp;"s entire game. So, now I would love to see Ben go home tonight. But can I get Tony on board?")</f>
        <v>Nick (6/7): My plan worked today. I feel like I’m a genius. Ben lost. Michele won. Like, unbelievable. Everything worked out perfectly. Michele is in the game because of me buying that advantage. I feel like I’m in maybe the best position I’ve been in this entire game. So, now I would love to see Ben go home tonight. But can I get Tony on board?</v>
      </c>
      <c r="N28" s="5"/>
      <c r="O28" s="4" t="str">
        <f>IFERROR(__xludf.DUMMYFUNCTION("""COMPUTED_VALUE"""),"Jeremy (2/4): He can’t even talk to me. And I could still see him, like, stewing. Like, okay, what do I do now?")</f>
        <v>Jeremy (2/4): He can’t even talk to me. And I could still see him, like, stewing. Like, okay, what do I do now?</v>
      </c>
      <c r="P28" s="5"/>
      <c r="Q28" s="4"/>
      <c r="R28" s="5"/>
      <c r="S28" s="4"/>
      <c r="T28" s="5"/>
      <c r="U28" s="4" t="str">
        <f>IFERROR(__xludf.DUMMYFUNCTION("""COMPUTED_VALUE"""),"Tyson (1/3): It’s like when a bunch of teenagers are hanging out in front of, like, a convenience store and a cop pulls up, they-- you just start running, because why wouldn’t you?")</f>
        <v>Tyson (1/3): It’s like when a bunch of teenagers are hanging out in front of, like, a convenience store and a cop pulls up, they-- you just start running, because why wouldn’t you?</v>
      </c>
      <c r="V28" s="5"/>
      <c r="W28" s="4" t="str">
        <f>IFERROR(__xludf.DUMMYFUNCTION("""COMPUTED_VALUE"""),"Adam (1/2): Some of these people, you’d think they’d never played Survivor before. They’re dying in this rain, but this is nothing. I went through a cyclone. We’re having fun now!")</f>
        <v>Adam (1/2): Some of these people, you’d think they’d never played Survivor before. They’re dying in this rain, but this is nothing. I went through a cyclone. We’re having fun now!</v>
      </c>
      <c r="X28" s="5"/>
      <c r="Y28" s="4"/>
      <c r="Z28" s="5"/>
      <c r="AA28" s="4"/>
      <c r="AB28" s="5"/>
      <c r="AC28" s="4"/>
      <c r="AD28" s="5"/>
      <c r="AE28" s="4"/>
      <c r="AF28" s="5"/>
      <c r="AG28" s="4" t="str">
        <f>IFERROR(__xludf.DUMMYFUNCTION("""COMPUTED_VALUE"""),"Rob (4/5): I said I wasn’t gonna care if I didn’t win, you know? But I do.")</f>
        <v>Rob (4/5): I said I wasn’t gonna care if I didn’t win, you know? But I do.</v>
      </c>
      <c r="AH28" s="5"/>
      <c r="AI28" s="4"/>
      <c r="AJ28" s="5"/>
      <c r="AK28" s="4"/>
      <c r="AL28" s="5"/>
      <c r="AM28" s="4"/>
      <c r="AN28" s="5"/>
    </row>
    <row r="29">
      <c r="A29" s="4" t="str">
        <f>IFERROR(__xludf.DUMMYFUNCTION("""COMPUTED_VALUE"""),"Tony (5/16): What I have to do is pretend that I’m on a side that I’m really not. I’m undercover, so I can keep infiltrated in the group that I really want out… which is Jeremy, Michele, Denise and Kim.")</f>
        <v>Tony (5/16): What I have to do is pretend that I’m on a side that I’m really not. I’m undercover, so I can keep infiltrated in the group that I really want out… which is Jeremy, Michele, Denise and Kim.</v>
      </c>
      <c r="B29" s="5"/>
      <c r="C29" s="4" t="str">
        <f>IFERROR(__xludf.DUMMYFUNCTION("""COMPUTED_VALUE"""),"Natalie (4/5): Going into this next battle-back challenge, obviously, I want to do well. At this point, the only goal that I have is get as many Fire Tokens as possible. And that’s all I care about.")</f>
        <v>Natalie (4/5): Going into this next battle-back challenge, obviously, I want to do well. At this point, the only goal that I have is get as many Fire Tokens as possible. And that’s all I care about.</v>
      </c>
      <c r="D29" s="5"/>
      <c r="E29" s="4" t="str">
        <f>IFERROR(__xludf.DUMMYFUNCTION("""COMPUTED_VALUE"""),"Michele (4/8): I think when you look at who you should target, me or Tony, I would think go with the bigger threat.")</f>
        <v>Michele (4/8): I think when you look at who you should target, me or Tony, I would think go with the bigger threat.</v>
      </c>
      <c r="F29" s="5"/>
      <c r="G29" s="4" t="str">
        <f>IFERROR(__xludf.DUMMYFUNCTION("""COMPUTED_VALUE"""),"Sarah (4/4): Sophie went out with an idol. So now it’s gonna be out here. I need to save myself. If I don’t find it, if Tony doesn’t find it, we could be in hot water.")</f>
        <v>Sarah (4/4): Sophie went out with an idol. So now it’s gonna be out here. I need to save myself. If I don’t find it, if Tony doesn’t find it, we could be in hot water.</v>
      </c>
      <c r="H29" s="5"/>
      <c r="I29" s="4" t="str">
        <f>IFERROR(__xludf.DUMMYFUNCTION("""COMPUTED_VALUE"""),"Ben (2/4): Nick winning was a bad thing for us. You know, we were trying to target Nick and blindside him, and so now we have to come back to camp and rethink how we’re gonna pull this off.")</f>
        <v>Ben (2/4): Nick winning was a bad thing for us. You know, we were trying to target Nick and blindside him, and so now we have to come back to camp and rethink how we’re gonna pull this off.</v>
      </c>
      <c r="J29" s="5"/>
      <c r="K29" s="4"/>
      <c r="L29" s="5"/>
      <c r="M29" s="4" t="str">
        <f>IFERROR(__xludf.DUMMYFUNCTION("""COMPUTED_VALUE"""),"Nick (7/7): It’s the first time I’ve ever been voted out. It feels different than I expected. I was starting to see my path towards the end, but it was all just a bunch of lies and deceit. (sighs) I made it 34 days in the game. To make it to the Final 6, "&amp;"I mean, I-I’m really proud of myself. I got a shot tomorrow, so we’ll see what I can do. I’ll fight to the end.")</f>
        <v>Nick (7/7): It’s the first time I’ve ever been voted out. It feels different than I expected. I was starting to see my path towards the end, but it was all just a bunch of lies and deceit. (sighs) I made it 34 days in the game. To make it to the Final 6, I mean, I-I’m really proud of myself. I got a shot tomorrow, so we’ll see what I can do. I’ll fight to the end.</v>
      </c>
      <c r="N29" s="5"/>
      <c r="O29" s="4" t="str">
        <f>IFERROR(__xludf.DUMMYFUNCTION("""COMPUTED_VALUE"""),"Jeremy (3/4): I don’t feel in control of my game. I have the 50/50 idol in my pocket. If all else fails, I can use that. But it could be an idol, it could be nothing. It’s a flip of the coin. I might not be coming back to camp tonight.")</f>
        <v>Jeremy (3/4): I don’t feel in control of my game. I have the 50/50 idol in my pocket. If all else fails, I can use that. But it could be an idol, it could be nothing. It’s a flip of the coin. I might not be coming back to camp tonight.</v>
      </c>
      <c r="P29" s="5"/>
      <c r="Q29" s="4"/>
      <c r="R29" s="5"/>
      <c r="S29" s="4"/>
      <c r="T29" s="5"/>
      <c r="U29" s="4" t="str">
        <f>IFERROR(__xludf.DUMMYFUNCTION("""COMPUTED_VALUE"""),"Tyson (2/3): Natalie knew exactly where the throne was. She’s the queen of Extinction. I’m constantly just watching her just, like, shift and move. She’s become part of the island.")</f>
        <v>Tyson (2/3): Natalie knew exactly where the throne was. She’s the queen of Extinction. I’m constantly just watching her just, like, shift and move. She’s become part of the island.</v>
      </c>
      <c r="V29" s="5"/>
      <c r="W29" s="4" t="str">
        <f>IFERROR(__xludf.DUMMYFUNCTION("""COMPUTED_VALUE"""),"Adam (2/2): Of course I’m nervous. Nick and Wendell think it’s me. The people who I think do have my back are telling me, “Stay calm. Stay cool.” Easy to say when it’s not your name on the line. What I’m hearing is either Nick or Wendell but nobody being "&amp;"able to make up their mind. (desperately) What is the plan?! I don’t know. I don’t know. And then I go to Ben, and he says, “I don’t know what it is.” (gruting mockingly) Like, dude! I’m trying to stay alive here. Like, why are you upset? Crazy man. Tonig"&amp;"ht is about survival… (pauses) and I’m scared. (voice breaking) I don’t want to go home. (laughs) And I don’t want to go to the Edge. I need to be here tomorrow. Rain or shine, I don’t care. I need to stay in the game.")</f>
        <v>Adam (2/2): Of course I’m nervous. Nick and Wendell think it’s me. The people who I think do have my back are telling me, “Stay calm. Stay cool.” Easy to say when it’s not your name on the line. What I’m hearing is either Nick or Wendell but nobody being able to make up their mind. (desperately) What is the plan?! I don’t know. I don’t know. And then I go to Ben, and he says, “I don’t know what it is.” (gruting mockingly) Like, dude! I’m trying to stay alive here. Like, why are you upset? Crazy man. Tonight is about survival… (pauses) and I’m scared. (voice breaking) I don’t want to go home. (laughs) And I don’t want to go to the Edge. I need to be here tomorrow. Rain or shine, I don’t care. I need to stay in the game.</v>
      </c>
      <c r="X29" s="5"/>
      <c r="Y29" s="4"/>
      <c r="Z29" s="5"/>
      <c r="AA29" s="4"/>
      <c r="AB29" s="5"/>
      <c r="AC29" s="4"/>
      <c r="AD29" s="5"/>
      <c r="AE29" s="4"/>
      <c r="AF29" s="5"/>
      <c r="AG29" s="4" t="str">
        <f>IFERROR(__xludf.DUMMYFUNCTION("""COMPUTED_VALUE"""),"Rob (5/5): I feel like it was important for me to finish. I didn’t want to feel like I was quitting. That’s what makes this game so good, is that it is so hard.")</f>
        <v>Rob (5/5): I feel like it was important for me to finish. I didn’t want to feel like I was quitting. That’s what makes this game so good, is that it is so hard.</v>
      </c>
      <c r="AH29" s="5"/>
      <c r="AI29" s="4"/>
      <c r="AJ29" s="5"/>
      <c r="AK29" s="4"/>
      <c r="AL29" s="5"/>
      <c r="AM29" s="4"/>
      <c r="AN29" s="5"/>
    </row>
    <row r="30">
      <c r="A30" s="4" t="str">
        <f>IFERROR(__xludf.DUMMYFUNCTION("""COMPUTED_VALUE"""),"Tony (6/16): I have to continuously pretend I’m on their side, because that’s the only way we can blindside them. In my real job, I never went undercover like this. The real world is way more dangerous than getting blindsided on Survivor, so, right now, I"&amp;"’m having all the fun out here on Survivor land.")</f>
        <v>Tony (6/16): I have to continuously pretend I’m on their side, because that’s the only way we can blindside them. In my real job, I never went undercover like this. The real world is way more dangerous than getting blindsided on Survivor, so, right now, I’m having all the fun out here on Survivor land.</v>
      </c>
      <c r="B30" s="5"/>
      <c r="C30" s="4" t="str">
        <f>IFERROR(__xludf.DUMMYFUNCTION("""COMPUTED_VALUE"""),"Natalie (5/5): It took me a long time to get over being voted off first and feeling that worthlessness. I feel like I’ve been grinding slowly and quietly for so long, but all this hard work is worth it. It’s not one day’s work. This is 32 days of being on"&amp;" Extinction, keeping my head in the game, never giving up here, and fighting for everything I have. I feel like I’ve proved myself out here. And I fully feel like I deserve one of the spots to be fighting for that winner’s title and a shot at being the be"&amp;"st of the best. My token count before making my purchases for this final battle-back was 14 tokens. I bought peanut butter. I bought three advantages. So I’m going in stacked in advantages-- three total, that’s the max I can get. I basically have six toke"&amp;"ns left, plus I bought this idol way back when. Um, it’s still good, and it’s still ready to be put to use. But I can only walk into the game with one. So that’s why I decided to buy a second idol-- not for me, it is for Tyson-- and spread the protection "&amp;"between Tyson and I, hoping that one of us get back in and wreck shop back there.")</f>
        <v>Natalie (5/5): It took me a long time to get over being voted off first and feeling that worthlessness. I feel like I’ve been grinding slowly and quietly for so long, but all this hard work is worth it. It’s not one day’s work. This is 32 days of being on Extinction, keeping my head in the game, never giving up here, and fighting for everything I have. I feel like I’ve proved myself out here. And I fully feel like I deserve one of the spots to be fighting for that winner’s title and a shot at being the best of the best. My token count before making my purchases for this final battle-back was 14 tokens. I bought peanut butter. I bought three advantages. So I’m going in stacked in advantages-- three total, that’s the max I can get. I basically have six tokens left, plus I bought this idol way back when. Um, it’s still good, and it’s still ready to be put to use. But I can only walk into the game with one. So that’s why I decided to buy a second idol-- not for me, it is for Tyson-- and spread the protection between Tyson and I, hoping that one of us get back in and wreck shop back there.</v>
      </c>
      <c r="D30" s="5"/>
      <c r="E30" s="4" t="str">
        <f>IFERROR(__xludf.DUMMYFUNCTION("""COMPUTED_VALUE"""),"Michele (5/8): Nick betrayed me on the Jeremy vote. So I wouldn’t be here on the bottom, struggling to keep my fire alit if Nick didn’t turn on me. But I have absolutely nowhere to go. At this point, if I’m voted out tomorrow, then the Fire Tokens are sou"&amp;"venirs in my pocket. All I can do is try to work with what I have, and this is what I have right now.")</f>
        <v>Michele (5/8): Nick betrayed me on the Jeremy vote. So I wouldn’t be here on the bottom, struggling to keep my fire alit if Nick didn’t turn on me. But I have absolutely nowhere to go. At this point, if I’m voted out tomorrow, then the Fire Tokens are souvenirs in my pocket. All I can do is try to work with what I have, and this is what I have right now.</v>
      </c>
      <c r="F30" s="5"/>
      <c r="G30" s="4" t="str">
        <f>IFERROR(__xludf.DUMMYFUNCTION("""COMPUTED_VALUE"""),"Sarah (1/3): Ben, Sarah, Tony. We’re in a lock solid final three. Period. No ifs, ands, buts about it. Here’s our problem that we’re running into is Ben wants Jeremy gone. But if we got rid of Jeremy, Tony and I are sitting ducks. So, at this point, getti"&amp;"ng rid of Nick would be the smarter option for my game. But what’s smart for my game is not the smartest for Ben’s. And, at this point, Ben’s pretty stubborn, and he’s not gonna budge. So I figured I would have my work cut out for me this afternoon, to ha"&amp;"ve to try to convince Ben to get rid of Nick.")</f>
        <v>Sarah (1/3): Ben, Sarah, Tony. We’re in a lock solid final three. Period. No ifs, ands, buts about it. Here’s our problem that we’re running into is Ben wants Jeremy gone. But if we got rid of Jeremy, Tony and I are sitting ducks. So, at this point, getting rid of Nick would be the smarter option for my game. But what’s smart for my game is not the smartest for Ben’s. And, at this point, Ben’s pretty stubborn, and he’s not gonna budge. So I figured I would have my work cut out for me this afternoon, to have to try to convince Ben to get rid of Nick.</v>
      </c>
      <c r="H30" s="5"/>
      <c r="I30" s="4" t="str">
        <f>IFERROR(__xludf.DUMMYFUNCTION("""COMPUTED_VALUE"""),"Ben (3/4): So, it would be easy to take Denise out. However, Denise is my friend and a number right now. And I’ve been debating on whether or not to push Jeremy to go or whether or not to keep him. It takes one of the shields out for me, but, in the same "&amp;"breath, it breaks up Michele and Jeremy. So, at this point, I’m trying to create a little distrust between Jeremy and Michele and also make sure we know where that 50/50 idol’s going.")</f>
        <v>Ben (3/4): So, it would be easy to take Denise out. However, Denise is my friend and a number right now. And I’ve been debating on whether or not to push Jeremy to go or whether or not to keep him. It takes one of the shields out for me, but, in the same breath, it breaks up Michele and Jeremy. So, at this point, I’m trying to create a little distrust between Jeremy and Michele and also make sure we know where that 50/50 idol’s going.</v>
      </c>
      <c r="J30" s="5"/>
      <c r="K30" s="4"/>
      <c r="L30" s="5"/>
      <c r="M30" s="4"/>
      <c r="N30" s="5"/>
      <c r="O30" s="4" t="str">
        <f>IFERROR(__xludf.DUMMYFUNCTION("""COMPUTED_VALUE"""),"Jeremy (4/4): This is the part of the war that’s gonna get really ugly. This is gonna be more like friendly fire.")</f>
        <v>Jeremy (4/4): This is the part of the war that’s gonna get really ugly. This is gonna be more like friendly fire.</v>
      </c>
      <c r="P30" s="5"/>
      <c r="Q30" s="4"/>
      <c r="R30" s="5"/>
      <c r="S30" s="4"/>
      <c r="T30" s="5"/>
      <c r="U30" s="4" t="str">
        <f>IFERROR(__xludf.DUMMYFUNCTION("""COMPUTED_VALUE"""),"Tyson (3/3): I played the game four times, and it’s very rare. I don’t think I’ve ever experienced that type of generosity from another player. And, yeah, it-it does mean something, because even though everybody’s trying to fight for the same prize, you k"&amp;"now, when you feel that somebody is also rooting for you, it gives you a little more motivation to push, to focus, to just stretch to your limit. The real final hurdle to the endgame is today. If I get back in the game, I’m winning this thing.")</f>
        <v>Tyson (3/3): I played the game four times, and it’s very rare. I don’t think I’ve ever experienced that type of generosity from another player. And, yeah, it-it does mean something, because even though everybody’s trying to fight for the same prize, you know, when you feel that somebody is also rooting for you, it gives you a little more motivation to push, to focus, to just stretch to your limit. The real final hurdle to the endgame is today. If I get back in the game, I’m winning this thing.</v>
      </c>
      <c r="V30" s="5"/>
      <c r="W30" s="4" t="str">
        <f>IFERROR(__xludf.DUMMYFUNCTION("""COMPUTED_VALUE"""),"Adam (1/6): Oh, man. Tribal Council tonight, my heart was beating so fast. Literally, like, out of my chest. It was outrageous. I was so incredibly nervous. But I’m here. I’m here. Right now, Michele is feeling incredibly low. But I see it as an opportuni"&amp;"ty.")</f>
        <v>Adam (1/6): Oh, man. Tribal Council tonight, my heart was beating so fast. Literally, like, out of my chest. It was outrageous. I was so incredibly nervous. But I’m here. I’m here. Right now, Michele is feeling incredibly low. But I see it as an opportunity.</v>
      </c>
      <c r="X30" s="5"/>
      <c r="Y30" s="4"/>
      <c r="Z30" s="5"/>
      <c r="AA30" s="4"/>
      <c r="AB30" s="5"/>
      <c r="AC30" s="4"/>
      <c r="AD30" s="5"/>
      <c r="AE30" s="4"/>
      <c r="AF30" s="5"/>
      <c r="AG30" s="4" t="str">
        <f>IFERROR(__xludf.DUMMYFUNCTION("""COMPUTED_VALUE"""),"Rob (1/1): Last day on the Edge. This is it, do or die. I’m ready. I have a Hidden Immunity Idol that I purchased before the last bring-back challenge. Luckily, it’s still good.")</f>
        <v>Rob (1/1): Last day on the Edge. This is it, do or die. I’m ready. I have a Hidden Immunity Idol that I purchased before the last bring-back challenge. Luckily, it’s still good.</v>
      </c>
      <c r="AH30" s="5"/>
      <c r="AI30" s="4"/>
      <c r="AJ30" s="5"/>
      <c r="AK30" s="4"/>
      <c r="AL30" s="5"/>
      <c r="AM30" s="4"/>
      <c r="AN30" s="5"/>
    </row>
    <row r="31">
      <c r="A31" s="4" t="str">
        <f>IFERROR(__xludf.DUMMYFUNCTION("""COMPUTED_VALUE"""),"Tony (7/16): This morning, I looked in my bag and I seen something like this in my bag (shows rolled scroll to camera). And I know I didn’t put it in there. So I gotta see what it is. I’m hoping it’s an advantage from the Edge. So I’m gonna read it right "&amp;"now. I ran far away from camp, so nobody knows I’m gone. And here it is right now. Oh, my God. “Extortion.” Oh, my-- first word I read is “extortion.” This is great. The first word I saw that popped out to me was “extortion.” I’m like, “Yes! Yes, I’m gonn"&amp;"a extort somebody.” ‘Cause, in real life, I can’t do that. But I know it sounds like fun. When I watch in the movies, the mobsters extort people for money or they’re gonna break your legs or they break your kneecaps if you don’t give me this and that. So "&amp;"I’m s-- I’m excited. (reads) “This is the Extortion Advantage. This blocks a player from participating in the next Immunity Challenge, and prohibits them from voting at the next Tribal Council… unless the player is able to meet the payment demands.” This "&amp;"is illegal, man. (reads) “If the demand is not paid before the next Immunity Challenge, they will not participate and they will not vote.” That’s a extremely powerful advantage, and I can’t wait to use it. And then I’m reading more and I’m reading more an"&amp;"d then it says… (reads) “This advantage is being played against you.” (disappointed, drops parchment) “This advantage is playing on you.” (reads) “The demand is six Fire Tokens.” Six tokens? I’ll tell you what, man, if-if this in real life, you’re doing s"&amp;"ome prison time. This is extortion, Code 2C-something. I know it’s a criminal code that-- extortion is illegal in the States. I don’t know why it’s not illegal here in Fiji. This is, this ludicrous. I got three tokens. They want six. I’m being extorted fo"&amp;"r six tokens. That’s double of what I have. And they’re saying if the person cannot come up with the extortion payment, they don’t get to play in the Immunity Challenge, so they have no shot at winning immunity. And at Tribal, they can’t vote. My deadline"&amp;" is before the Immunity Challenge. So if we get Tree Mail and it says it’s time for Immunity Challenge, I have to have the tokens in place, ready to pay up the vig.")</f>
        <v>Tony (7/16): This morning, I looked in my bag and I seen something like this in my bag (shows rolled scroll to camera). And I know I didn’t put it in there. So I gotta see what it is. I’m hoping it’s an advantage from the Edge. So I’m gonna read it right now. I ran far away from camp, so nobody knows I’m gone. And here it is right now. Oh, my God. “Extortion.” Oh, my-- first word I read is “extortion.” This is great. The first word I saw that popped out to me was “extortion.” I’m like, “Yes! Yes, I’m gonna extort somebody.” ‘Cause, in real life, I can’t do that. But I know it sounds like fun. When I watch in the movies, the mobsters extort people for money or they’re gonna break your legs or they break your kneecaps if you don’t give me this and that. So I’m s-- I’m excited. (reads) “This is the Extortion Advantage. This blocks a player from participating in the next Immunity Challenge, and prohibits them from voting at the next Tribal Council… unless the player is able to meet the payment demands.” This is illegal, man. (reads) “If the demand is not paid before the next Immunity Challenge, they will not participate and they will not vote.” That’s a extremely powerful advantage, and I can’t wait to use it. And then I’m reading more and I’m reading more and then it says… (reads) “This advantage is being played against you.” (disappointed, drops parchment) “This advantage is playing on you.” (reads) “The demand is six Fire Tokens.” Six tokens? I’ll tell you what, man, if-if this in real life, you’re doing some prison time. This is extortion, Code 2C-something. I know it’s a criminal code that-- extortion is illegal in the States. I don’t know why it’s not illegal here in Fiji. This is, this ludicrous. I got three tokens. They want six. I’m being extorted for six tokens. That’s double of what I have. And they’re saying if the person cannot come up with the extortion payment, they don’t get to play in the Immunity Challenge, so they have no shot at winning immunity. And at Tribal, they can’t vote. My deadline is before the Immunity Challenge. So if we get Tree Mail and it says it’s time for Immunity Challenge, I have to have the tokens in place, ready to pay up the vig.</v>
      </c>
      <c r="B31" s="5"/>
      <c r="C31" s="4" t="str">
        <f>IFERROR(__xludf.DUMMYFUNCTION("""COMPUTED_VALUE"""),"Natalie (1/9): I left this camp Day 2, and it’s unreal that I’m even saying this, but I made it back on Survivor. Like, this has been the goal since I was first voted off. I bet everything on myself today, and it paid off, because today I’m with the Final"&amp;" Six and feels (censored) amazing. The challenge was the first hurdle. And now I have a huge feat in front of me to make it to the end. The target’s on me. This is a tight clique. I have to create some waves so that wheels start churning in people’s heads"&amp;" to turn on anybody but me. Luckily, it’s only me here, so I can tell any lie of Extinction I want. But I got to keep my lies straight.")</f>
        <v>Natalie (1/9): I left this camp Day 2, and it’s unreal that I’m even saying this, but I made it back on Survivor. Like, this has been the goal since I was first voted off. I bet everything on myself today, and it paid off, because today I’m with the Final Six and feels (censored) amazing. The challenge was the first hurdle. And now I have a huge feat in front of me to make it to the end. The target’s on me. This is a tight clique. I have to create some waves so that wheels start churning in people’s heads to turn on anybody but me. Luckily, it’s only me here, so I can tell any lie of Extinction I want. But I got to keep my lies straight.</v>
      </c>
      <c r="D31" s="5"/>
      <c r="E31" s="4" t="str">
        <f>IFERROR(__xludf.DUMMYFUNCTION("""COMPUTED_VALUE"""),"Michele (6/8): I was on a funeral march to my own funeral these past few days. So today, I was ready to fight blood, sweat, tears, to the death for that win, and that’s what I did. (singsongy) So, nah-nah-nah-nah-nah. You can’t get me. (laughs) I won immu"&amp;"nity.")</f>
        <v>Michele (6/8): I was on a funeral march to my own funeral these past few days. So today, I was ready to fight blood, sweat, tears, to the death for that win, and that’s what I did. (singsongy) So, nah-nah-nah-nah-nah. You can’t get me. (laughs) I won immunity.</v>
      </c>
      <c r="F31" s="5"/>
      <c r="G31" s="4" t="str">
        <f>IFERROR(__xludf.DUMMYFUNCTION("""COMPUTED_VALUE"""),"Sarah (2/3): If Ben never gets a turn at driving, Ben’s not gonna go to the end with me. So if we make Ben believe that this is his decision, then everything’s good. But this is just a ploy so we can vote Nick out.")</f>
        <v>Sarah (2/3): If Ben never gets a turn at driving, Ben’s not gonna go to the end with me. So if we make Ben believe that this is his decision, then everything’s good. But this is just a ploy so we can vote Nick out.</v>
      </c>
      <c r="H31" s="5"/>
      <c r="I31" s="4" t="str">
        <f>IFERROR(__xludf.DUMMYFUNCTION("""COMPUTED_VALUE"""),"Ben (4/4): I started planting seeds in Jeremy’s head and being like, “Hey, can you get that 50/50 from Michele? Let’s start-- let’s try to vote out Michele.”")</f>
        <v>Ben (4/4): I started planting seeds in Jeremy’s head and being like, “Hey, can you get that 50/50 from Michele? Let’s start-- let’s try to vote out Michele.”</v>
      </c>
      <c r="J31" s="5"/>
      <c r="K31" s="4"/>
      <c r="L31" s="5"/>
      <c r="M31" s="4"/>
      <c r="N31" s="5"/>
      <c r="O31" s="4" t="str">
        <f>IFERROR(__xludf.DUMMYFUNCTION("""COMPUTED_VALUE"""),"Jeremy (1/3): This is Groundhog Day for me here. Three Tribals in a row that everybody is coming after me. I-I wish I knew why I was so popular around here.")</f>
        <v>Jeremy (1/3): This is Groundhog Day for me here. Three Tribals in a row that everybody is coming after me. I-I wish I knew why I was so popular around here.</v>
      </c>
      <c r="P31" s="5"/>
      <c r="Q31" s="4"/>
      <c r="R31" s="5"/>
      <c r="S31" s="4"/>
      <c r="T31" s="5"/>
      <c r="U31" s="4"/>
      <c r="V31" s="5"/>
      <c r="W31" s="4" t="str">
        <f>IFERROR(__xludf.DUMMYFUNCTION("""COMPUTED_VALUE"""),"Adam (2/6): I think that there may be an idol in Jeff Probst’s podium. I recognize the fleur-de-lis symbol from the idol that Denise found, so the fact that there is a fleur-de-lis right in front of us at Tribal Council makes me think that that might actu"&amp;"ally be a live idol. In the chance that I’m right, it’d be a pretty epic way to save myself!")</f>
        <v>Adam (2/6): I think that there may be an idol in Jeff Probst’s podium. I recognize the fleur-de-lis symbol from the idol that Denise found, so the fact that there is a fleur-de-lis right in front of us at Tribal Council makes me think that that might actually be a live idol. In the chance that I’m right, it’d be a pretty epic way to save myself!</v>
      </c>
      <c r="X31" s="5"/>
      <c r="Y31" s="4"/>
      <c r="Z31" s="5"/>
      <c r="AA31" s="4"/>
      <c r="AB31" s="5"/>
      <c r="AC31" s="4"/>
      <c r="AD31" s="5"/>
      <c r="AE31" s="4"/>
      <c r="AF31" s="5"/>
      <c r="AG31" s="4"/>
      <c r="AH31" s="5"/>
      <c r="AI31" s="4"/>
      <c r="AJ31" s="5"/>
      <c r="AK31" s="4"/>
      <c r="AL31" s="5"/>
      <c r="AM31" s="4"/>
      <c r="AN31" s="5"/>
    </row>
    <row r="32">
      <c r="A32" s="4" t="str">
        <f>IFERROR(__xludf.DUMMYFUNCTION("""COMPUTED_VALUE"""),"Tony (8/16): Denise comes with the Tree Mail, and, sure enough, it’s an Immunity Challenge. And I’m like, “Not only are they extorting me for Fire Tokens, they’re also putting a time limit on it.” Th-they’re like, “You need to pay this extortion fee right"&amp;" before the Immunity Challenge.” So I’m like, “The pressure’s on.” So, my plan in my head is to approach my fake alliance and tell ‘em I’m in trouble and they need to help me so I can help them with the vote.")</f>
        <v>Tony (8/16): Denise comes with the Tree Mail, and, sure enough, it’s an Immunity Challenge. And I’m like, “Not only are they extorting me for Fire Tokens, they’re also putting a time limit on it.” Th-they’re like, “You need to pay this extortion fee right before the Immunity Challenge.” So I’m like, “The pressure’s on.” So, my plan in my head is to approach my fake alliance and tell ‘em I’m in trouble and they need to help me so I can help them with the vote.</v>
      </c>
      <c r="B32" s="5"/>
      <c r="C32" s="4" t="str">
        <f>IFERROR(__xludf.DUMMYFUNCTION("""COMPUTED_VALUE"""),"Natalie (2/9): The best-case scenario for me not winning immunity, which was obviously my first choice, is Michele winning immunity. She’s at the bottom, and, so, at this point, my game plan is to work with Michele and make sure we break up this foursome "&amp;"tonight.")</f>
        <v>Natalie (2/9): The best-case scenario for me not winning immunity, which was obviously my first choice, is Michele winning immunity. She’s at the bottom, and, so, at this point, my game plan is to work with Michele and make sure we break up this foursome tonight.</v>
      </c>
      <c r="D32" s="5"/>
      <c r="E32" s="4" t="str">
        <f>IFERROR(__xludf.DUMMYFUNCTION("""COMPUTED_VALUE"""),"Michele (7/8): Tony and Nick both seemed pretty receptive to get out Ben. But Denise is here offering herself up on a silver platter, saying, “All right. Take me.”")</f>
        <v>Michele (7/8): Tony and Nick both seemed pretty receptive to get out Ben. But Denise is here offering herself up on a silver platter, saying, “All right. Take me.”</v>
      </c>
      <c r="F32" s="5"/>
      <c r="G32" s="4" t="str">
        <f>IFERROR(__xludf.DUMMYFUNCTION("""COMPUTED_VALUE"""),"Sarah (3/3): Right now, the plan is to vote out Jeremy. But I also don’t fully trust Nick. He’s a hard one to read. I think Nick definitely wants to build a résumé for himself. And I guess tonight’s gonna tell whether he’s with us or if he’s against us.")</f>
        <v>Sarah (3/3): Right now, the plan is to vote out Jeremy. But I also don’t fully trust Nick. He’s a hard one to read. I think Nick definitely wants to build a résumé for himself. And I guess tonight’s gonna tell whether he’s with us or if he’s against us.</v>
      </c>
      <c r="H32" s="5"/>
      <c r="I32" s="4" t="str">
        <f>IFERROR(__xludf.DUMMYFUNCTION("""COMPUTED_VALUE"""),"Ben (1/3): Tribal was intense. It came down to Jeremy or I, and we both took our shots. It’s been like an old Western, right? Where we’ve each had our-our revolvers in our holsters, standing on the street, and haven’t pulled them yet, right? And tonight, "&amp;"the draw went and it feels fantastic that I finally got him out.")</f>
        <v>Ben (1/3): Tribal was intense. It came down to Jeremy or I, and we both took our shots. It’s been like an old Western, right? Where we’ve each had our-our revolvers in our holsters, standing on the street, and haven’t pulled them yet, right? And tonight, the draw went and it feels fantastic that I finally got him out.</v>
      </c>
      <c r="J32" s="5"/>
      <c r="K32" s="4"/>
      <c r="L32" s="5"/>
      <c r="M32" s="4"/>
      <c r="N32" s="5"/>
      <c r="O32" s="4" t="str">
        <f>IFERROR(__xludf.DUMMYFUNCTION("""COMPUTED_VALUE"""),"Jeremy (2/3): But I have a connection with Michele, and Michele gave me that 50/50 coin to play if I needed it. But I give that 50/50 back to Michele. I want nothing to do with that. My game is not coming down to a 50/50 coin flip. This is the penultimate"&amp;" step of the war. This is right before we take off, and it’s gonna get really, really ugly.")</f>
        <v>Jeremy (2/3): But I have a connection with Michele, and Michele gave me that 50/50 coin to play if I needed it. But I give that 50/50 back to Michele. I want nothing to do with that. My game is not coming down to a 50/50 coin flip. This is the penultimate step of the war. This is right before we take off, and it’s gonna get really, really ugly.</v>
      </c>
      <c r="P32" s="5"/>
      <c r="Q32" s="4"/>
      <c r="R32" s="5"/>
      <c r="S32" s="4"/>
      <c r="T32" s="5"/>
      <c r="U32" s="4"/>
      <c r="V32" s="5"/>
      <c r="W32" s="4" t="str">
        <f>IFERROR(__xludf.DUMMYFUNCTION("""COMPUTED_VALUE"""),"Adam (3/6): Sarah made a mistake by switching out with Nick. Look, Sarah came into this game with quite a reputation. The way she played Game Changers, she blindsided friends left and right. So if Sarah’s move puts a bigger target on her back, fine with m"&amp;"e. I don’t trust her as far as I can throw her. And I can’t throw very far.")</f>
        <v>Adam (3/6): Sarah made a mistake by switching out with Nick. Look, Sarah came into this game with quite a reputation. The way she played Game Changers, she blindsided friends left and right. So if Sarah’s move puts a bigger target on her back, fine with me. I don’t trust her as far as I can throw her. And I can’t throw very far.</v>
      </c>
      <c r="X32" s="5"/>
      <c r="Y32" s="4"/>
      <c r="Z32" s="5"/>
      <c r="AA32" s="4"/>
      <c r="AB32" s="5"/>
      <c r="AC32" s="4"/>
      <c r="AD32" s="5"/>
      <c r="AE32" s="4"/>
      <c r="AF32" s="5"/>
      <c r="AG32" s="4"/>
      <c r="AH32" s="5"/>
      <c r="AI32" s="4"/>
      <c r="AJ32" s="5"/>
      <c r="AK32" s="4"/>
      <c r="AL32" s="5"/>
      <c r="AM32" s="4"/>
      <c r="AN32" s="5"/>
    </row>
    <row r="33">
      <c r="A33" s="4" t="str">
        <f>IFERROR(__xludf.DUMMYFUNCTION("""COMPUTED_VALUE"""),"Tony (9/16): And then she comes clean and says, “Tony, I spent my tokens on a advantage.” I said, “Wow, that’s great, Michele. How much did it cost you?” She said, “Four Fire Tokens.” I’m like, “Whoa, the price of milk just went up.” How-- what’s going on"&amp;" here? I’m getting extorted six tokens. She just paid four tokens for an advantage. It-it’s-- I guess it’s inflation on Survivor island. Inflation just… (stammers) I don’t know what Survivor’s doing to me to-- this time around.")</f>
        <v>Tony (9/16): And then she comes clean and says, “Tony, I spent my tokens on a advantage.” I said, “Wow, that’s great, Michele. How much did it cost you?” She said, “Four Fire Tokens.” I’m like, “Whoa, the price of milk just went up.” How-- what’s going on here? I’m getting extorted six tokens. She just paid four tokens for an advantage. It-it’s-- I guess it’s inflation on Survivor island. Inflation just… (stammers) I don’t know what Survivor’s doing to me to-- this time around.</v>
      </c>
      <c r="B33" s="5"/>
      <c r="C33" s="4" t="str">
        <f>IFERROR(__xludf.DUMMYFUNCTION("""COMPUTED_VALUE"""),"Natalie (3/9): The only thing I really know for sure is that Michele is safe tonight, I have an idol, and it’s about time we shook this foursome up. So I’m so thankful that I held out on that idol and I brought it in the game with me, because if not, I wo"&amp;"uld be going home tonight.")</f>
        <v>Natalie (3/9): The only thing I really know for sure is that Michele is safe tonight, I have an idol, and it’s about time we shook this foursome up. So I’m so thankful that I held out on that idol and I brought it in the game with me, because if not, I would be going home tonight.</v>
      </c>
      <c r="D33" s="5"/>
      <c r="E33" s="4" t="str">
        <f>IFERROR(__xludf.DUMMYFUNCTION("""COMPUTED_VALUE"""),"Michele (8/8): I don’t necessarily want Denise to be the next vote. I would love if we could shake things up. But getting people on board with a logical plan in this season is not as simple as it sounds. So, again, we’re at square one, and it’s back on De"&amp;"nise.")</f>
        <v>Michele (8/8): I don’t necessarily want Denise to be the next vote. I would love if we could shake things up. But getting people on board with a logical plan in this season is not as simple as it sounds. So, again, we’re at square one, and it’s back on Denise.</v>
      </c>
      <c r="F33" s="5"/>
      <c r="G33" s="4" t="str">
        <f>IFERROR(__xludf.DUMMYFUNCTION("""COMPUTED_VALUE"""),"Sarah (1/4): Michele’s the easy vote-out. Michele’s on the outs. And Michele has no allegiance to anybody.")</f>
        <v>Sarah (1/4): Michele’s the easy vote-out. Michele’s on the outs. And Michele has no allegiance to anybody.</v>
      </c>
      <c r="H33" s="5"/>
      <c r="I33" s="4" t="str">
        <f>IFERROR(__xludf.DUMMYFUNCTION("""COMPUTED_VALUE"""),"Ben (2/3): Prior to Michele winning, she was a target. But my game plan now is to get the vote swung on Nick. Nick’s just gotta go. He’s good at puzzling, and he’s creating more chaos around camp.")</f>
        <v>Ben (2/3): Prior to Michele winning, she was a target. But my game plan now is to get the vote swung on Nick. Nick’s just gotta go. He’s good at puzzling, and he’s creating more chaos around camp.</v>
      </c>
      <c r="J33" s="5"/>
      <c r="K33" s="4"/>
      <c r="L33" s="5"/>
      <c r="M33" s="4"/>
      <c r="N33" s="5"/>
      <c r="O33" s="4" t="str">
        <f>IFERROR(__xludf.DUMMYFUNCTION("""COMPUTED_VALUE"""),"Jeremy (3/3): Everybody’s saying Denise’s name ‘cause this is the easiest one. Denise was the one that was, like, checked out last Tribal Council, but that’s the thing. It’s never an easy vote, especially Winners at War. So, right away, I’m like, “Nah, th"&amp;"is doesn’t sound right to me.” Denise is definitely a smoke screen. I don’t know who they’re putting their votes on, if whether it’s me or Michele, but I don’t trust Ben at all.")</f>
        <v>Jeremy (3/3): Everybody’s saying Denise’s name ‘cause this is the easiest one. Denise was the one that was, like, checked out last Tribal Council, but that’s the thing. It’s never an easy vote, especially Winners at War. So, right away, I’m like, “Nah, this doesn’t sound right to me.” Denise is definitely a smoke screen. I don’t know who they’re putting their votes on, if whether it’s me or Michele, but I don’t trust Ben at all.</v>
      </c>
      <c r="P33" s="5"/>
      <c r="Q33" s="4"/>
      <c r="R33" s="5"/>
      <c r="S33" s="4"/>
      <c r="T33" s="5"/>
      <c r="U33" s="4"/>
      <c r="V33" s="5"/>
      <c r="W33" s="4" t="str">
        <f>IFERROR(__xludf.DUMMYFUNCTION("""COMPUTED_VALUE"""),"Adam (4/6): Ben talks to me like I’m a child that needs to be scolded. And he plays a lot more like Boston Rob than he would ever want to admit. This conversation pisses me off more than any other conversation I’ve ever had on Survivor. Then all hell brea"&amp;"ks loose.")</f>
        <v>Adam (4/6): Ben talks to me like I’m a child that needs to be scolded. And he plays a lot more like Boston Rob than he would ever want to admit. This conversation pisses me off more than any other conversation I’ve ever had on Survivor. Then all hell breaks loose.</v>
      </c>
      <c r="X33" s="5"/>
      <c r="Y33" s="4"/>
      <c r="Z33" s="5"/>
      <c r="AA33" s="4"/>
      <c r="AB33" s="5"/>
      <c r="AC33" s="4"/>
      <c r="AD33" s="5"/>
      <c r="AE33" s="4"/>
      <c r="AF33" s="5"/>
      <c r="AG33" s="4"/>
      <c r="AH33" s="5"/>
      <c r="AI33" s="4"/>
      <c r="AJ33" s="5"/>
      <c r="AK33" s="4"/>
      <c r="AL33" s="5"/>
      <c r="AM33" s="4"/>
      <c r="AN33" s="5"/>
    </row>
    <row r="34">
      <c r="A34" s="4" t="str">
        <f>IFERROR(__xludf.DUMMYFUNCTION("""COMPUTED_VALUE"""),"Tony (10/16): Jeremy gave me one Fire Token. So now I have four tokens. I need two more, because I can’t vote if I can’t come up with these six tokens. So I’m thinking I have to go to my real alliance members.")</f>
        <v>Tony (10/16): Jeremy gave me one Fire Token. So now I have four tokens. I need two more, because I can’t vote if I can’t come up with these six tokens. So I’m thinking I have to go to my real alliance members.</v>
      </c>
      <c r="B34" s="5"/>
      <c r="C34" s="4" t="str">
        <f>IFERROR(__xludf.DUMMYFUNCTION("""COMPUTED_VALUE"""),"Natalie (4/9): Oh, my God. I can’t believe it. This would be the-- probably the 50th time I’ve stuck my hand into a little crevice. And I felt a rope, and my heart just starts pounding so fast. This is awesome. I have an Immunity Idol. It shows dedication"&amp;" and that relentlessness on a goal is something that I’ve been able to harness from Extinction. And now I’m gonna use it to break up those three. So, my work is just getting started.")</f>
        <v>Natalie (4/9): Oh, my God. I can’t believe it. This would be the-- probably the 50th time I’ve stuck my hand into a little crevice. And I felt a rope, and my heart just starts pounding so fast. This is awesome. I have an Immunity Idol. It shows dedication and that relentlessness on a goal is something that I’ve been able to harness from Extinction. And now I’m gonna use it to break up those three. So, my work is just getting started.</v>
      </c>
      <c r="D34" s="5"/>
      <c r="E34" s="4" t="str">
        <f>IFERROR(__xludf.DUMMYFUNCTION("""COMPUTED_VALUE"""),"Michele (1/4): I’ve been trying so hard to shake up this game. But it’s been really hard with Tony and Sarah running this game. They have been so loyal to each other. Somebody coming in from the Edge and saying that they want to work with me, that they ha"&amp;"ve an idol and I have the necklace around my neck is pretty much the ideal situation on Day 36.")</f>
        <v>Michele (1/4): I’ve been trying so hard to shake up this game. But it’s been really hard with Tony and Sarah running this game. They have been so loyal to each other. Somebody coming in from the Edge and saying that they want to work with me, that they have an idol and I have the necklace around my neck is pretty much the ideal situation on Day 36.</v>
      </c>
      <c r="F34" s="5"/>
      <c r="G34" s="4" t="str">
        <f>IFERROR(__xludf.DUMMYFUNCTION("""COMPUTED_VALUE"""),"Sarah (2/4): Michele can’t keep her mouth shut. She’s completely unpredictable. So that’s why Michele needs to go.")</f>
        <v>Sarah (2/4): Michele can’t keep her mouth shut. She’s completely unpredictable. So that’s why Michele needs to go.</v>
      </c>
      <c r="H34" s="5"/>
      <c r="I34" s="4" t="str">
        <f>IFERROR(__xludf.DUMMYFUNCTION("""COMPUTED_VALUE"""),"Ben (3/3): We’re telling Nick and Michele that it’s Denise. Denise played a heck of a “poor me, why me?” and bought rice. And I think that, hopefully, they buy it. I don’t think I’ll play the idol tonight, you know? I-I think we’re pretty locked solid wit"&amp;"h Tony and Sarah, so I feel pretty safe in our alliance tonight.")</f>
        <v>Ben (3/3): We’re telling Nick and Michele that it’s Denise. Denise played a heck of a “poor me, why me?” and bought rice. And I think that, hopefully, they buy it. I don’t think I’ll play the idol tonight, you know? I-I think we’re pretty locked solid with Tony and Sarah, so I feel pretty safe in our alliance tonight.</v>
      </c>
      <c r="J34" s="5"/>
      <c r="K34" s="4"/>
      <c r="L34" s="5"/>
      <c r="M34" s="4"/>
      <c r="N34" s="5"/>
      <c r="O34" s="4" t="str">
        <f>IFERROR(__xludf.DUMMYFUNCTION("""COMPUTED_VALUE"""),"Jeremy (1/1): The Edge of Extinction-- I hate this place. This place sucks. It drains you. Morale is down. It’s tough. And just being out of the game, your mind just wanders. The whole night, I was running through my mind like, “What did I do wrong? What "&amp;"could I have done to change my situation?” But, I mean, you know what? What am I gonna do? Like, this is the situation I’m dealt. I just got to think about one day at a time, just getting back into this game.")</f>
        <v>Jeremy (1/1): The Edge of Extinction-- I hate this place. This place sucks. It drains you. Morale is down. It’s tough. And just being out of the game, your mind just wanders. The whole night, I was running through my mind like, “What did I do wrong? What could I have done to change my situation?” But, I mean, you know what? What am I gonna do? Like, this is the situation I’m dealt. I just got to think about one day at a time, just getting back into this game.</v>
      </c>
      <c r="P34" s="5"/>
      <c r="Q34" s="4"/>
      <c r="R34" s="5"/>
      <c r="S34" s="4"/>
      <c r="T34" s="5"/>
      <c r="U34" s="4"/>
      <c r="V34" s="5"/>
      <c r="W34" s="4" t="str">
        <f>IFERROR(__xludf.DUMMYFUNCTION("""COMPUTED_VALUE"""),"Adam (5/6): My plan right now is to vote Sarah unless these guys are coming up with a new plan at camp as we speak. So, then that means that I need to go for what I think might be an idol. I don’t even know if it’s anything. I could be completely wrong. ("&amp;"groans) Oh, my God. I am imagining myself watching myself, and I’m going like this… (groans) “He’s playing with so much fire. Please, don’t let it burn him!” This is a high stakes game, and I’m playing it on the edge. I just don’t want to be on the other "&amp;"Edge.")</f>
        <v>Adam (5/6): My plan right now is to vote Sarah unless these guys are coming up with a new plan at camp as we speak. So, then that means that I need to go for what I think might be an idol. I don’t even know if it’s anything. I could be completely wrong. (groans) Oh, my God. I am imagining myself watching myself, and I’m going like this… (groans) “He’s playing with so much fire. Please, don’t let it burn him!” This is a high stakes game, and I’m playing it on the edge. I just don’t want to be on the other Edge.</v>
      </c>
      <c r="X34" s="5"/>
      <c r="Y34" s="4"/>
      <c r="Z34" s="5"/>
      <c r="AA34" s="4"/>
      <c r="AB34" s="5"/>
      <c r="AC34" s="4"/>
      <c r="AD34" s="5"/>
      <c r="AE34" s="4"/>
      <c r="AF34" s="5"/>
      <c r="AG34" s="4"/>
      <c r="AH34" s="5"/>
      <c r="AI34" s="4"/>
      <c r="AJ34" s="5"/>
      <c r="AK34" s="4"/>
      <c r="AL34" s="5"/>
      <c r="AM34" s="4"/>
      <c r="AN34" s="5"/>
    </row>
    <row r="35">
      <c r="A35" s="4" t="str">
        <f>IFERROR(__xludf.DUMMYFUNCTION("""COMPUTED_VALUE"""),"Tony (11/16): So I go to Nick. I say, “Nick, I’m in trouble.” He said, “No problem, Tony. I’ll help you.” So then I said, “I need to talk it over with Ben.” Ben’s like, “Tony, I got you. I got your back.” And I have the six on me right now to pay the pric"&amp;"e for the extortion. I am loaded (shows tokens to camera). I am wealthy. So this is an official payment for that… disgusting disadvantage that somebody sent me. So I’m officially paying for it. I will compete in this Immunity Challenge. I will have a vote"&amp;" tonight.")</f>
        <v>Tony (11/16): So I go to Nick. I say, “Nick, I’m in trouble.” He said, “No problem, Tony. I’ll help you.” So then I said, “I need to talk it over with Ben.” Ben’s like, “Tony, I got you. I got your back.” And I have the six on me right now to pay the price for the extortion. I am loaded (shows tokens to camera). I am wealthy. So this is an official payment for that… disgusting disadvantage that somebody sent me. So I’m officially paying for it. I will compete in this Immunity Challenge. I will have a vote tonight.</v>
      </c>
      <c r="B35" s="5"/>
      <c r="C35" s="4" t="str">
        <f>IFERROR(__xludf.DUMMYFUNCTION("""COMPUTED_VALUE"""),"Natalie (5/9): Even though Tony won the necklace, I still want to break up these three. And the only one of them that might flip is Sarah. I do have an idol, but self-preservation only gets me till tomorrow. And if we don’t break up this threesome today, "&amp;"it’s not happening.")</f>
        <v>Natalie (5/9): Even though Tony won the necklace, I still want to break up these three. And the only one of them that might flip is Sarah. I do have an idol, but self-preservation only gets me till tomorrow. And if we don’t break up this threesome today, it’s not happening.</v>
      </c>
      <c r="D35" s="5"/>
      <c r="E35" s="4" t="str">
        <f>IFERROR(__xludf.DUMMYFUNCTION("""COMPUTED_VALUE"""),"Michele (2/4): What an absolute disaster. Sarah knows now that Natalie has an idol and I have nothing. And since I don’t see those three cracking on each other, I am the obvious target tonight.")</f>
        <v>Michele (2/4): What an absolute disaster. Sarah knows now that Natalie has an idol and I have nothing. And since I don’t see those three cracking on each other, I am the obvious target tonight.</v>
      </c>
      <c r="F35" s="5"/>
      <c r="G35" s="4" t="str">
        <f>IFERROR(__xludf.DUMMYFUNCTION("""COMPUTED_VALUE"""),"Sarah (3/4): So, at this point, Denise is an option and Nick is an option. Denise is a good option to vote out because she slayed the queen, she found an idol. Denise has won two immunities at this point. She’s gotten tons of Fire Tokens from the Edge. Sh"&amp;"e hasn’t made anybody mad. And so she could be tough to beat in the end. And then you’ve got Nick, who… he’s won immunity. He has come from the bottom all season and had to play at the bottom. I mean, everybody loves the underdog story, right? And that is"&amp;" Nick. And so you can’t not like the guy, because he’s playing his butt off, and he’s fighting every day he’s out here. Tony and I are totally the swing vote on this. And I’m hoping that we pick the right road to go down, but everything about this season’"&amp;"s been difficult. You’re playing the season of Survivor. The greatest players who’ve ever played. Mistakes are not allowed in this. So this vote tonight is the biggest one yet.")</f>
        <v>Sarah (3/4): So, at this point, Denise is an option and Nick is an option. Denise is a good option to vote out because she slayed the queen, she found an idol. Denise has won two immunities at this point. She’s gotten tons of Fire Tokens from the Edge. She hasn’t made anybody mad. And so she could be tough to beat in the end. And then you’ve got Nick, who… he’s won immunity. He has come from the bottom all season and had to play at the bottom. I mean, everybody loves the underdog story, right? And that is Nick. And so you can’t not like the guy, because he’s playing his butt off, and he’s fighting every day he’s out here. Tony and I are totally the swing vote on this. And I’m hoping that we pick the right road to go down, but everything about this season’s been difficult. You’re playing the season of Survivor. The greatest players who’ve ever played. Mistakes are not allowed in this. So this vote tonight is the biggest one yet.</v>
      </c>
      <c r="H35" s="5"/>
      <c r="I35" s="4" t="str">
        <f>IFERROR(__xludf.DUMMYFUNCTION("""COMPUTED_VALUE"""),"Ben (1/5): Tony’s got an idol. All he’s got to do is just play it cool tonight, and we can make it to the Final Four. And he’s not playing it cool right now.")</f>
        <v>Ben (1/5): Tony’s got an idol. All he’s got to do is just play it cool tonight, and we can make it to the Final Four. And he’s not playing it cool right now.</v>
      </c>
      <c r="J35" s="5"/>
      <c r="K35" s="4"/>
      <c r="L35" s="5"/>
      <c r="M35" s="4"/>
      <c r="N35" s="5"/>
      <c r="O35" s="4"/>
      <c r="P35" s="5"/>
      <c r="Q35" s="4"/>
      <c r="R35" s="5"/>
      <c r="S35" s="4"/>
      <c r="T35" s="5"/>
      <c r="U35" s="4"/>
      <c r="V35" s="5"/>
      <c r="W35" s="4" t="str">
        <f>IFERROR(__xludf.DUMMYFUNCTION("""COMPUTED_VALUE"""),"Adam (6/6): I made one too many mistakes. Three strikes and you’re out in this game, and, uh, the thought that there was an idol at Tribal allowed me to play more aggressively than I should have, and it cost me.")</f>
        <v>Adam (6/6): I made one too many mistakes. Three strikes and you’re out in this game, and, uh, the thought that there was an idol at Tribal allowed me to play more aggressively than I should have, and it cost me.</v>
      </c>
      <c r="X35" s="5"/>
      <c r="Y35" s="4"/>
      <c r="Z35" s="5"/>
      <c r="AA35" s="4"/>
      <c r="AB35" s="5"/>
      <c r="AC35" s="4"/>
      <c r="AD35" s="5"/>
      <c r="AE35" s="4"/>
      <c r="AF35" s="5"/>
      <c r="AG35" s="4"/>
      <c r="AH35" s="5"/>
      <c r="AI35" s="4"/>
      <c r="AJ35" s="5"/>
      <c r="AK35" s="4"/>
      <c r="AL35" s="5"/>
      <c r="AM35" s="4"/>
      <c r="AN35" s="5"/>
    </row>
    <row r="36">
      <c r="A36" s="4" t="str">
        <f>IFERROR(__xludf.DUMMYFUNCTION("""COMPUTED_VALUE"""),"Tony (12/16): This is perfect. I won two Fire Tokens. I can pay my debt. And had I not played that immunity Challenge, Jeremy would have won that necklace. So, what’s happening today is we’re gonna be voting for Jeremy. I’m loving it.")</f>
        <v>Tony (12/16): This is perfect. I won two Fire Tokens. I can pay my debt. And had I not played that immunity Challenge, Jeremy would have won that necklace. So, what’s happening today is we’re gonna be voting for Jeremy. I’m loving it.</v>
      </c>
      <c r="B36" s="5"/>
      <c r="C36" s="4" t="str">
        <f>IFERROR(__xludf.DUMMYFUNCTION("""COMPUTED_VALUE"""),"Natalie (6/9): I’m so excited and proud of myself that I never stopped trying to give it my best shot. But before the sun sets, I have the biggest decision of my life.")</f>
        <v>Natalie (6/9): I’m so excited and proud of myself that I never stopped trying to give it my best shot. But before the sun sets, I have the biggest decision of my life.</v>
      </c>
      <c r="D36" s="5"/>
      <c r="E36" s="4" t="str">
        <f>IFERROR(__xludf.DUMMYFUNCTION("""COMPUTED_VALUE"""),"Michele (3/4): I would love to win the fire-making challenge. It’s a really good endcap. It’s just a really risky way to end the game. But it’s times like this when, honestly, my strengths have come out.")</f>
        <v>Michele (3/4): I would love to win the fire-making challenge. It’s a really good endcap. It’s just a really risky way to end the game. But it’s times like this when, honestly, my strengths have come out.</v>
      </c>
      <c r="F36" s="5"/>
      <c r="G36" s="4" t="str">
        <f>IFERROR(__xludf.DUMMYFUNCTION("""COMPUTED_VALUE"""),"Sarah (4/4): Season 40, Winners at War, you need to prove that you’re the best. So let’s see the best of the best go at it.")</f>
        <v>Sarah (4/4): Season 40, Winners at War, you need to prove that you’re the best. So let’s see the best of the best go at it.</v>
      </c>
      <c r="H36" s="5"/>
      <c r="I36" s="4" t="str">
        <f>IFERROR(__xludf.DUMMYFUNCTION("""COMPUTED_VALUE"""),"Ben (2/5): A smart Survivor would say split the votes, but I’m not gonna do that to Mama D right now. Survivor for me the first time was powering through people and not worrying about the human aspect. This time, I’ve learned from my first experience, and"&amp;" I’m trying to grow on that as a Survivor player and as a human. Denise is not a number to me. She’s a friend. She’s an ally.")</f>
        <v>Ben (2/5): A smart Survivor would say split the votes, but I’m not gonna do that to Mama D right now. Survivor for me the first time was powering through people and not worrying about the human aspect. This time, I’ve learned from my first experience, and I’m trying to grow on that as a Survivor player and as a human. Denise is not a number to me. She’s a friend. She’s an ally.</v>
      </c>
      <c r="J36" s="5"/>
      <c r="K36" s="4"/>
      <c r="L36" s="5"/>
      <c r="M36" s="4"/>
      <c r="N36" s="5"/>
      <c r="O36" s="4"/>
      <c r="P36" s="5"/>
      <c r="Q36" s="4"/>
      <c r="R36" s="5"/>
      <c r="S36" s="4"/>
      <c r="T36" s="5"/>
      <c r="U36" s="4"/>
      <c r="V36" s="5"/>
      <c r="W36" s="4" t="str">
        <f>IFERROR(__xludf.DUMMYFUNCTION("""COMPUTED_VALUE"""),"Adam (1/2): It’s-- I needed my dad to be here, to get some sense of closure for my mom’s passing. The most important thing was giving my dad that opportunity to be here, where she was with me, where she is with me.")</f>
        <v>Adam (1/2): It’s-- I needed my dad to be here, to get some sense of closure for my mom’s passing. The most important thing was giving my dad that opportunity to be here, where she was with me, where she is with me.</v>
      </c>
      <c r="X36" s="5"/>
      <c r="Y36" s="4"/>
      <c r="Z36" s="5"/>
      <c r="AA36" s="4"/>
      <c r="AB36" s="5"/>
      <c r="AC36" s="4"/>
      <c r="AD36" s="5"/>
      <c r="AE36" s="4"/>
      <c r="AF36" s="5"/>
      <c r="AG36" s="4"/>
      <c r="AH36" s="5"/>
      <c r="AI36" s="4"/>
      <c r="AJ36" s="5"/>
      <c r="AK36" s="4"/>
      <c r="AL36" s="5"/>
      <c r="AM36" s="4"/>
      <c r="AN36" s="5"/>
    </row>
    <row r="37">
      <c r="A37" s="4" t="str">
        <f>IFERROR(__xludf.DUMMYFUNCTION("""COMPUTED_VALUE"""),"Tony (13/16): Everybody’s very calm and cool and quiet, and they’re tired of all the talking, the chattering. Like, “Guys, we’re solid. Let’s just stop talking.” If they want to stop or slow down, that’s better for me, because I’m not stopping or slowing "&amp;"down. I’m always thinking when they’re not. I have the Immunity Necklace, so I’m safe for tonight. I’ve been patient long enough. Now I have an opportunity to flip-flop. It’s time for me to blindside somebody. And Sophie is getting too close to my partner"&amp;", Sarah. So, I’m thinking my target should be Sophie. Because my real alliance is splitting the votes, that creates a huge opportunity for me, because you don’t need that many numbers. Jeremy and Michele don’t have a choice. Once I tell them a name, they’"&amp;"re gonna go for it. So all I need is Nick. But I’m just watching the sun, as it’s starting to set. I want to hit them, like, maybe minutes before we have to go to Tribal.")</f>
        <v>Tony (13/16): Everybody’s very calm and cool and quiet, and they’re tired of all the talking, the chattering. Like, “Guys, we’re solid. Let’s just stop talking.” If they want to stop or slow down, that’s better for me, because I’m not stopping or slowing down. I’m always thinking when they’re not. I have the Immunity Necklace, so I’m safe for tonight. I’ve been patient long enough. Now I have an opportunity to flip-flop. It’s time for me to blindside somebody. And Sophie is getting too close to my partner, Sarah. So, I’m thinking my target should be Sophie. Because my real alliance is splitting the votes, that creates a huge opportunity for me, because you don’t need that many numbers. Jeremy and Michele don’t have a choice. Once I tell them a name, they’re gonna go for it. So all I need is Nick. But I’m just watching the sun, as it’s starting to set. I want to hit them, like, maybe minutes before we have to go to Tribal.</v>
      </c>
      <c r="B37" s="5"/>
      <c r="C37" s="4" t="str">
        <f>IFERROR(__xludf.DUMMYFUNCTION("""COMPUTED_VALUE"""),"Natalie (7/9): Tony’s the biggest threat in the game, and getting him out would be ideal. So there’s two options: Michele and Sarah. The reason I wouldn’t want Sarah beating Tony is that gives her this really strong story at the end. So option one then is"&amp;" Michele and Tony go to fire.")</f>
        <v>Natalie (7/9): Tony’s the biggest threat in the game, and getting him out would be ideal. So there’s two options: Michele and Sarah. The reason I wouldn’t want Sarah beating Tony is that gives her this really strong story at the end. So option one then is Michele and Tony go to fire.</v>
      </c>
      <c r="D37" s="5"/>
      <c r="E37" s="4" t="str">
        <f>IFERROR(__xludf.DUMMYFUNCTION("""COMPUTED_VALUE"""),"Michele (4/4): My last season, I achieved the ultimate accomplishment by winning Survivor. But I got so much feedback from the public and from my fellow contestants that maybe I wasn’t the most deserving person. It took something that was my biggest accom"&amp;"plishment and made it into one of my toughest moments in my life. But, every single day out here, I proved to myself that I think I am one of the very, very best in this game. I’ve been on the bottom, constantly having to fight my way out of it. And now, "&amp;"here I am again, in the Final Three, and I feel like this has closed a wound that has been open for me for a while. And I will go in tonight and make sure that I do my darndest to win.")</f>
        <v>Michele (4/4): My last season, I achieved the ultimate accomplishment by winning Survivor. But I got so much feedback from the public and from my fellow contestants that maybe I wasn’t the most deserving person. It took something that was my biggest accomplishment and made it into one of my toughest moments in my life. But, every single day out here, I proved to myself that I think I am one of the very, very best in this game. I’ve been on the bottom, constantly having to fight my way out of it. And now, here I am again, in the Final Three, and I feel like this has closed a wound that has been open for me for a while. And I will go in tonight and make sure that I do my darndest to win.</v>
      </c>
      <c r="F37" s="5"/>
      <c r="G37" s="4" t="str">
        <f>IFERROR(__xludf.DUMMYFUNCTION("""COMPUTED_VALUE"""),"Sarah (1/5): I’ve never played with Natalie, so I don’t know how savvy she is. She’s telling everybody that the jury’s gonna vote for Tony. Is that a ploy to get me to vote Tony out? Or is it truthful? You know, it strikes a nerve with me, because Tony wo"&amp;"uld not be here without me. But it doesn’t matter what I believe. It’s what the jury believes.")</f>
        <v>Sarah (1/5): I’ve never played with Natalie, so I don’t know how savvy she is. She’s telling everybody that the jury’s gonna vote for Tony. Is that a ploy to get me to vote Tony out? Or is it truthful? You know, it strikes a nerve with me, because Tony would not be here without me. But it doesn’t matter what I believe. It’s what the jury believes.</v>
      </c>
      <c r="H37" s="5"/>
      <c r="I37" s="4" t="str">
        <f>IFERROR(__xludf.DUMMYFUNCTION("""COMPUTED_VALUE"""),"Ben (3/5): Me and Tony have been scouring this whole island. There’s two idol hounds out here, and neither of us have found it. So, that’s starting to get a little concerning, ‘cause that means that possibly Michele or Natalie have found it. And if that’s"&amp;" the case and one of those girls wins immunity, we’re screwed.")</f>
        <v>Ben (3/5): Me and Tony have been scouring this whole island. There’s two idol hounds out here, and neither of us have found it. So, that’s starting to get a little concerning, ‘cause that means that possibly Michele or Natalie have found it. And if that’s the case and one of those girls wins immunity, we’re screwed.</v>
      </c>
      <c r="J37" s="5"/>
      <c r="K37" s="4"/>
      <c r="L37" s="5"/>
      <c r="M37" s="4"/>
      <c r="N37" s="5"/>
      <c r="O37" s="4"/>
      <c r="P37" s="5"/>
      <c r="Q37" s="4"/>
      <c r="R37" s="5"/>
      <c r="S37" s="4"/>
      <c r="T37" s="5"/>
      <c r="U37" s="4"/>
      <c r="V37" s="5"/>
      <c r="W37" s="4" t="str">
        <f>IFERROR(__xludf.DUMMYFUNCTION("""COMPUTED_VALUE"""),"Adam (2/2): Him being able to come here, it made everything okay.")</f>
        <v>Adam (2/2): Him being able to come here, it made everything okay.</v>
      </c>
      <c r="X37" s="5"/>
      <c r="Y37" s="4"/>
      <c r="Z37" s="5"/>
      <c r="AA37" s="4"/>
      <c r="AB37" s="5"/>
      <c r="AC37" s="4"/>
      <c r="AD37" s="5"/>
      <c r="AE37" s="4"/>
      <c r="AF37" s="5"/>
      <c r="AG37" s="4"/>
      <c r="AH37" s="5"/>
      <c r="AI37" s="4"/>
      <c r="AJ37" s="5"/>
      <c r="AK37" s="4"/>
      <c r="AL37" s="5"/>
      <c r="AM37" s="4"/>
      <c r="AN37" s="5"/>
    </row>
    <row r="38">
      <c r="A38" s="4" t="str">
        <f>IFERROR(__xludf.DUMMYFUNCTION("""COMPUTED_VALUE"""),"Tony (14/16): Me, Jeremy, Nick, Michele. ‘Cause that four is stronger than their three and their two. So, I’m gonna be golden if I can pull this off.")</f>
        <v>Tony (14/16): Me, Jeremy, Nick, Michele. ‘Cause that four is stronger than their three and their two. So, I’m gonna be golden if I can pull this off.</v>
      </c>
      <c r="B38" s="5"/>
      <c r="C38" s="4" t="str">
        <f>IFERROR(__xludf.DUMMYFUNCTION("""COMPUTED_VALUE"""),"Natalie (8/9): Tonight, I’m sitting in the front seat, after being in the back seat all this time, getting voted off first. I would rather be in this position than having somebody else dictate what’s gonna happen with my fate on the game. I have all the p"&amp;"ower and the biggest and last decision of the game.")</f>
        <v>Natalie (8/9): Tonight, I’m sitting in the front seat, after being in the back seat all this time, getting voted off first. I would rather be in this position than having somebody else dictate what’s gonna happen with my fate on the game. I have all the power and the biggest and last decision of the game.</v>
      </c>
      <c r="D38" s="5"/>
      <c r="E38" s="4"/>
      <c r="F38" s="5"/>
      <c r="G38" s="4" t="str">
        <f>IFERROR(__xludf.DUMMYFUNCTION("""COMPUTED_VALUE"""),"Sarah (2/5): I have to get my story out to the jury and make sure that they know that women are just as equal as men, and just because a man and a woman are working together doesn’t mean the man is calling all the shots.")</f>
        <v>Sarah (2/5): I have to get my story out to the jury and make sure that they know that women are just as equal as men, and just because a man and a woman are working together doesn’t mean the man is calling all the shots.</v>
      </c>
      <c r="H38" s="5"/>
      <c r="I38" s="4" t="str">
        <f>IFERROR(__xludf.DUMMYFUNCTION("""COMPUTED_VALUE"""),"Ben (4/5): The good thing is that Tony won immunity. However, neither of us have been able to find the idol. So the risk is we do not know what Natalie has. If we all put our votes on Natalie right now and then she pulls out an idol, that’s unnerving.")</f>
        <v>Ben (4/5): The good thing is that Tony won immunity. However, neither of us have been able to find the idol. So the risk is we do not know what Natalie has. If we all put our votes on Natalie right now and then she pulls out an idol, that’s unnerving.</v>
      </c>
      <c r="J38" s="5"/>
      <c r="K38" s="4"/>
      <c r="L38" s="5"/>
      <c r="M38" s="4"/>
      <c r="N38" s="5"/>
      <c r="O38" s="4"/>
      <c r="P38" s="5"/>
      <c r="Q38" s="4"/>
      <c r="R38" s="5"/>
      <c r="S38" s="4"/>
      <c r="T38" s="5"/>
      <c r="U38" s="4"/>
      <c r="V38" s="5"/>
      <c r="W38" s="4" t="str">
        <f>IFERROR(__xludf.DUMMYFUNCTION("""COMPUTED_VALUE"""),"Adam (1/1): This does not suit my strengths. Like, I have never, ever been a good runner. People are passing me left and right. I’m in last place already.")</f>
        <v>Adam (1/1): This does not suit my strengths. Like, I have never, ever been a good runner. People are passing me left and right. I’m in last place already.</v>
      </c>
      <c r="X38" s="5"/>
      <c r="Y38" s="4"/>
      <c r="Z38" s="5"/>
      <c r="AA38" s="4"/>
      <c r="AB38" s="5"/>
      <c r="AC38" s="4"/>
      <c r="AD38" s="5"/>
      <c r="AE38" s="4"/>
      <c r="AF38" s="5"/>
      <c r="AG38" s="4"/>
      <c r="AH38" s="5"/>
      <c r="AI38" s="4"/>
      <c r="AJ38" s="5"/>
      <c r="AK38" s="4"/>
      <c r="AL38" s="5"/>
      <c r="AM38" s="4"/>
      <c r="AN38" s="5"/>
    </row>
    <row r="39">
      <c r="A39" s="4" t="str">
        <f>IFERROR(__xludf.DUMMYFUNCTION("""COMPUTED_VALUE"""),"Tony (15/16): Oh, man. Jeremy doesn’t believe me.")</f>
        <v>Tony (15/16): Oh, man. Jeremy doesn’t believe me.</v>
      </c>
      <c r="B39" s="5"/>
      <c r="C39" s="4" t="str">
        <f>IFERROR(__xludf.DUMMYFUNCTION("""COMPUTED_VALUE"""),"Natalie (9/9): Even though I have a very nontraditional path to the Final Three, I took the hand I was dealt and said, “You know what? I’m gonna play the best damn Extinction game I can.” I knew that I had the grit, that I had the strength and the willpow"&amp;"er to do what it takes. I never gave up, and I was relentless in my effort to come back into the game. The most important thing I have to get across to the jury is to prove to the people that don’t believe in me I was able to duke it out with the best of "&amp;"the best and I came out on top. So I’m going to be confident, be proud, and prove that I deserve this two million dollars.")</f>
        <v>Natalie (9/9): Even though I have a very nontraditional path to the Final Three, I took the hand I was dealt and said, “You know what? I’m gonna play the best damn Extinction game I can.” I knew that I had the grit, that I had the strength and the willpower to do what it takes. I never gave up, and I was relentless in my effort to come back into the game. The most important thing I have to get across to the jury is to prove to the people that don’t believe in me I was able to duke it out with the best of the best and I came out on top. So I’m going to be confident, be proud, and prove that I deserve this two million dollars.</v>
      </c>
      <c r="D39" s="5"/>
      <c r="E39" s="4"/>
      <c r="F39" s="5"/>
      <c r="G39" s="4" t="str">
        <f>IFERROR(__xludf.DUMMYFUNCTION("""COMPUTED_VALUE"""),"Sarah (3/5): Tony started freaking out that Natalie might have an idol. I have to always tell him, “Would you just trust me? Calm down.” That’s all I do, and that’s what people don’t realize. Natalie doesn't have an idol. You know why? Because Natalie and"&amp;" I, in the one day she’s been here, have built a good enough bond that Natalie would’ve told me if she had something. Welcome to my world. I’ve lived 36 days of trying to calm Tony down. These girls don’t have anything, so calm down, dude. Guess who’s in "&amp;"control? Sarah! Sarah knows what’s going on!")</f>
        <v>Sarah (3/5): Tony started freaking out that Natalie might have an idol. I have to always tell him, “Would you just trust me? Calm down.” That’s all I do, and that’s what people don’t realize. Natalie doesn't have an idol. You know why? Because Natalie and I, in the one day she’s been here, have built a good enough bond that Natalie would’ve told me if she had something. Welcome to my world. I’ve lived 36 days of trying to calm Tony down. These girls don’t have anything, so calm down, dude. Guess who’s in control? Sarah! Sarah knows what’s going on!</v>
      </c>
      <c r="H39" s="5"/>
      <c r="I39" s="4" t="str">
        <f>IFERROR(__xludf.DUMMYFUNCTION("""COMPUTED_VALUE"""),"Ben (5/5): (tearfully) I’ve struggled enough in my heart. I know she’s been struggling to protect me, and I don’t want to drag her down. It’s just, I feel in my heart the right thing to do is to give her permission. And she doesn’t have to, but if she doe"&amp;"s, she does, you know? I know, no matter what happens, I’m gonna walk away from Survivor with my head held high and actually have actual friends. ‘Cause having friends is worth more than money.")</f>
        <v>Ben (5/5): (tearfully) I’ve struggled enough in my heart. I know she’s been struggling to protect me, and I don’t want to drag her down. It’s just, I feel in my heart the right thing to do is to give her permission. And she doesn’t have to, but if she does, she does, you know? I know, no matter what happens, I’m gonna walk away from Survivor with my head held high and actually have actual friends. ‘Cause having friends is worth more than money.</v>
      </c>
      <c r="J39" s="5"/>
      <c r="K39" s="4"/>
      <c r="L39" s="5"/>
      <c r="M39" s="4"/>
      <c r="N39" s="5"/>
      <c r="O39" s="4"/>
      <c r="P39" s="5"/>
      <c r="Q39" s="4"/>
      <c r="R39" s="5"/>
      <c r="S39" s="4"/>
      <c r="T39" s="5"/>
      <c r="U39" s="4"/>
      <c r="V39" s="5"/>
      <c r="W39" s="4"/>
      <c r="X39" s="5"/>
      <c r="Y39" s="4"/>
      <c r="Z39" s="5"/>
      <c r="AA39" s="4"/>
      <c r="AB39" s="5"/>
      <c r="AC39" s="4"/>
      <c r="AD39" s="5"/>
      <c r="AE39" s="4"/>
      <c r="AF39" s="5"/>
      <c r="AG39" s="4"/>
      <c r="AH39" s="5"/>
      <c r="AI39" s="4"/>
      <c r="AJ39" s="5"/>
      <c r="AK39" s="4"/>
      <c r="AL39" s="5"/>
      <c r="AM39" s="4"/>
      <c r="AN39" s="5"/>
    </row>
    <row r="40">
      <c r="A40" s="4" t="str">
        <f>IFERROR(__xludf.DUMMYFUNCTION("""COMPUTED_VALUE"""),"Tony (16/16): I can’t believe it. Jeremy’s reluctant. I’m trying to save him. I’m begging him to save him. “Jeremy, this is your only opportunity to stay in the game. I’m telling you, Kim and Denise jumped ship. They are coming after you. If you don’t bel"&amp;"ieve that, and you want to go with your plan and vote Ben, you’ll be going home tonight.”")</f>
        <v>Tony (16/16): I can’t believe it. Jeremy’s reluctant. I’m trying to save him. I’m begging him to save him. “Jeremy, this is your only opportunity to stay in the game. I’m telling you, Kim and Denise jumped ship. They are coming after you. If you don’t believe that, and you want to go with your plan and vote Ben, you’ll be going home tonight.”</v>
      </c>
      <c r="B40" s="5"/>
      <c r="C40" s="4"/>
      <c r="D40" s="5"/>
      <c r="E40" s="4"/>
      <c r="F40" s="5"/>
      <c r="G40" s="4" t="str">
        <f>IFERROR(__xludf.DUMMYFUNCTION("""COMPUTED_VALUE"""),"Sarah (4/5): (tearfully) Ben has given me the blessing to vote him out. And it tears me up, like… he’s looked out for me this whole game, and I’ve looked out for him. And in a game where you can’t trust anyone, we trust each other 100%. And to see him in "&amp;"tears destroys me. He’s the last person that I want to hurt. But in order for me to even have a shot, I have to make a move. And I have to make a move without Tony. I’ve had to make hard decisions, but this one’s the worst ever. And I don’t know what I’m "&amp;"gonna do.")</f>
        <v>Sarah (4/5): (tearfully) Ben has given me the blessing to vote him out. And it tears me up, like… he’s looked out for me this whole game, and I’ve looked out for him. And in a game where you can’t trust anyone, we trust each other 100%. And to see him in tears destroys me. He’s the last person that I want to hurt. But in order for me to even have a shot, I have to make a move. And I have to make a move without Tony. I’ve had to make hard decisions, but this one’s the worst ever. And I don’t know what I’m gonna do.</v>
      </c>
      <c r="H40" s="5"/>
      <c r="I40" s="4"/>
      <c r="J40" s="5"/>
      <c r="K40" s="4"/>
      <c r="L40" s="5"/>
      <c r="M40" s="4"/>
      <c r="N40" s="5"/>
      <c r="O40" s="4"/>
      <c r="P40" s="5"/>
      <c r="Q40" s="4"/>
      <c r="R40" s="5"/>
      <c r="S40" s="4"/>
      <c r="T40" s="5"/>
      <c r="U40" s="4"/>
      <c r="V40" s="5"/>
      <c r="W40" s="4"/>
      <c r="X40" s="5"/>
      <c r="Y40" s="4"/>
      <c r="Z40" s="5"/>
      <c r="AA40" s="4"/>
      <c r="AB40" s="5"/>
      <c r="AC40" s="4"/>
      <c r="AD40" s="5"/>
      <c r="AE40" s="4"/>
      <c r="AF40" s="5"/>
      <c r="AG40" s="4"/>
      <c r="AH40" s="5"/>
      <c r="AI40" s="4"/>
      <c r="AJ40" s="5"/>
      <c r="AK40" s="4"/>
      <c r="AL40" s="5"/>
      <c r="AM40" s="4"/>
      <c r="AN40" s="5"/>
    </row>
    <row r="41">
      <c r="A41" s="4" t="str">
        <f>IFERROR(__xludf.DUMMYFUNCTION("""COMPUTED_VALUE"""),"Tony (1/8): Wow, man. Usually, you blindside somebody, you go back to camp, you hash it all out, and everybody’s like, “It’s okay. It’s all good.” Not this time. This time, it’s like deep wounds, man. But, come on, give me a break. I’m playing the game, t"&amp;"oo, you know? This is war. Stop crying. Put your man panties on and go to war.")</f>
        <v>Tony (1/8): Wow, man. Usually, you blindside somebody, you go back to camp, you hash it all out, and everybody’s like, “It’s okay. It’s all good.” Not this time. This time, it’s like deep wounds, man. But, come on, give me a break. I’m playing the game, too, you know? This is war. Stop crying. Put your man panties on and go to war.</v>
      </c>
      <c r="B41" s="5"/>
      <c r="C41" s="4"/>
      <c r="D41" s="5"/>
      <c r="E41" s="4"/>
      <c r="F41" s="5"/>
      <c r="G41" s="4" t="str">
        <f>IFERROR(__xludf.DUMMYFUNCTION("""COMPUTED_VALUE"""),"Sarah (5/5): We’re just grinding all afternoon, because you have no choice but to grind at this point. I hope she picks me. I want to step up to the plate. I’m not scared. Pick me. Tony’s not in the right headspace to make fire. Maybe he can get there, bu"&amp;"t if he doesn’t get there, I’m gonna beat him in fire.")</f>
        <v>Sarah (5/5): We’re just grinding all afternoon, because you have no choice but to grind at this point. I hope she picks me. I want to step up to the plate. I’m not scared. Pick me. Tony’s not in the right headspace to make fire. Maybe he can get there, but if he doesn’t get there, I’m gonna beat him in fire.</v>
      </c>
      <c r="H41" s="5"/>
      <c r="I41" s="4"/>
      <c r="J41" s="5"/>
      <c r="K41" s="4"/>
      <c r="L41" s="5"/>
      <c r="M41" s="4"/>
      <c r="N41" s="5"/>
      <c r="O41" s="4"/>
      <c r="P41" s="5"/>
      <c r="Q41" s="4"/>
      <c r="R41" s="5"/>
      <c r="S41" s="4"/>
      <c r="T41" s="5"/>
      <c r="U41" s="4"/>
      <c r="V41" s="5"/>
      <c r="W41" s="4"/>
      <c r="X41" s="5"/>
      <c r="Y41" s="4"/>
      <c r="Z41" s="5"/>
      <c r="AA41" s="4"/>
      <c r="AB41" s="5"/>
      <c r="AC41" s="4"/>
      <c r="AD41" s="5"/>
      <c r="AE41" s="4"/>
      <c r="AF41" s="5"/>
      <c r="AG41" s="4"/>
      <c r="AH41" s="5"/>
      <c r="AI41" s="4"/>
      <c r="AJ41" s="5"/>
      <c r="AK41" s="4"/>
      <c r="AL41" s="5"/>
      <c r="AM41" s="4"/>
      <c r="AN41" s="5"/>
    </row>
    <row r="42">
      <c r="A42" s="4" t="str">
        <f>IFERROR(__xludf.DUMMYFUNCTION("""COMPUTED_VALUE"""),"Tony (2/8): I made a big power move, which was blindsiding Sophie. The backlash was unbelievable, so I think I’m in trouble. My wife told me, “Tony, this time you can’t play wild. You can’t play crazy. You can’t play flashy.” But I got the itch, and now t"&amp;"his is the time for another undercover operation. In my first season, season 28 in Cagayan, I made a spy shack, and it worked. And then, Game Changers, my second season, I made the underground bunker. It was a failure, but it was fun. Right now, my spying"&amp;" has evolved, and now I’m up in the air. It's called the spy nest. It’s like a bird nest that I perch myself on, just like a bird, and I sit there and I wait to hear conversations that are going on. The only person that knows I’m undercover is my partner,"&amp;" Sarah.")</f>
        <v>Tony (2/8): I made a big power move, which was blindsiding Sophie. The backlash was unbelievable, so I think I’m in trouble. My wife told me, “Tony, this time you can’t play wild. You can’t play crazy. You can’t play flashy.” But I got the itch, and now this is the time for another undercover operation. In my first season, season 28 in Cagayan, I made a spy shack, and it worked. And then, Game Changers, my second season, I made the underground bunker. It was a failure, but it was fun. Right now, my spying has evolved, and now I’m up in the air. It's called the spy nest. It’s like a bird nest that I perch myself on, just like a bird, and I sit there and I wait to hear conversations that are going on. The only person that knows I’m undercover is my partner, Sarah.</v>
      </c>
      <c r="B42" s="5"/>
      <c r="C42" s="4"/>
      <c r="D42" s="5"/>
      <c r="E42" s="4"/>
      <c r="F42" s="5"/>
      <c r="G42" s="4"/>
      <c r="H42" s="5"/>
      <c r="I42" s="4"/>
      <c r="J42" s="5"/>
      <c r="K42" s="4"/>
      <c r="L42" s="5"/>
      <c r="M42" s="4"/>
      <c r="N42" s="5"/>
      <c r="O42" s="4"/>
      <c r="P42" s="5"/>
      <c r="Q42" s="4"/>
      <c r="R42" s="5"/>
      <c r="S42" s="4"/>
      <c r="T42" s="5"/>
      <c r="U42" s="4"/>
      <c r="V42" s="5"/>
      <c r="W42" s="4"/>
      <c r="X42" s="5"/>
      <c r="Y42" s="4"/>
      <c r="Z42" s="5"/>
      <c r="AA42" s="4"/>
      <c r="AB42" s="5"/>
      <c r="AC42" s="4"/>
      <c r="AD42" s="5"/>
      <c r="AE42" s="4"/>
      <c r="AF42" s="5"/>
      <c r="AG42" s="4"/>
      <c r="AH42" s="5"/>
      <c r="AI42" s="4"/>
      <c r="AJ42" s="5"/>
      <c r="AK42" s="4"/>
      <c r="AL42" s="5"/>
      <c r="AM42" s="4"/>
      <c r="AN42" s="5"/>
    </row>
    <row r="43">
      <c r="A43" s="4" t="str">
        <f>IFERROR(__xludf.DUMMYFUNCTION("""COMPUTED_VALUE"""),"Tony (3/8): I saw him try to sneak it from me. Hello? Ben? I’m right next to you, man. What are you doing? I-I’m watching you try to hide the idol.")</f>
        <v>Tony (3/8): I saw him try to sneak it from me. Hello? Ben? I’m right next to you, man. What are you doing? I-I’m watching you try to hide the idol.</v>
      </c>
      <c r="B43" s="5"/>
      <c r="C43" s="4"/>
      <c r="D43" s="5"/>
      <c r="E43" s="4"/>
      <c r="F43" s="5"/>
      <c r="G43" s="4"/>
      <c r="H43" s="5"/>
      <c r="I43" s="4"/>
      <c r="J43" s="5"/>
      <c r="K43" s="4"/>
      <c r="L43" s="5"/>
      <c r="M43" s="4"/>
      <c r="N43" s="5"/>
      <c r="O43" s="4"/>
      <c r="P43" s="5"/>
      <c r="Q43" s="4"/>
      <c r="R43" s="5"/>
      <c r="S43" s="4"/>
      <c r="T43" s="5"/>
      <c r="U43" s="4"/>
      <c r="V43" s="5"/>
      <c r="W43" s="4"/>
      <c r="X43" s="5"/>
      <c r="Y43" s="4"/>
      <c r="Z43" s="5"/>
      <c r="AA43" s="4"/>
      <c r="AB43" s="5"/>
      <c r="AC43" s="4"/>
      <c r="AD43" s="5"/>
      <c r="AE43" s="4"/>
      <c r="AF43" s="5"/>
      <c r="AG43" s="4"/>
      <c r="AH43" s="5"/>
      <c r="AI43" s="4"/>
      <c r="AJ43" s="5"/>
      <c r="AK43" s="4"/>
      <c r="AL43" s="5"/>
      <c r="AM43" s="4"/>
      <c r="AN43" s="5"/>
    </row>
    <row r="44">
      <c r="A44" s="4" t="str">
        <f>IFERROR(__xludf.DUMMYFUNCTION("""COMPUTED_VALUE"""),"Tony (4/8): You found the idol in front of me. You’re trying to hide it in fnt of me, man. Y- are you okay?")</f>
        <v>Tony (4/8): You found the idol in front of me. You’re trying to hide it in fnt of me, man. Y- are you okay?</v>
      </c>
      <c r="B44" s="5"/>
      <c r="C44" s="4"/>
      <c r="D44" s="5"/>
      <c r="E44" s="4"/>
      <c r="F44" s="5"/>
      <c r="G44" s="4"/>
      <c r="H44" s="5"/>
      <c r="I44" s="4"/>
      <c r="J44" s="5"/>
      <c r="K44" s="4"/>
      <c r="L44" s="5"/>
      <c r="M44" s="4"/>
      <c r="N44" s="5"/>
      <c r="O44" s="4"/>
      <c r="P44" s="5"/>
      <c r="Q44" s="4"/>
      <c r="R44" s="5"/>
      <c r="S44" s="4"/>
      <c r="T44" s="5"/>
      <c r="U44" s="4"/>
      <c r="V44" s="5"/>
      <c r="W44" s="4"/>
      <c r="X44" s="5"/>
      <c r="Y44" s="4"/>
      <c r="Z44" s="5"/>
      <c r="AA44" s="4"/>
      <c r="AB44" s="5"/>
      <c r="AC44" s="4"/>
      <c r="AD44" s="5"/>
      <c r="AE44" s="4"/>
      <c r="AF44" s="5"/>
      <c r="AG44" s="4"/>
      <c r="AH44" s="5"/>
      <c r="AI44" s="4"/>
      <c r="AJ44" s="5"/>
      <c r="AK44" s="4"/>
      <c r="AL44" s="5"/>
      <c r="AM44" s="4"/>
      <c r="AN44" s="5"/>
    </row>
    <row r="45">
      <c r="A45" s="4" t="str">
        <f>IFERROR(__xludf.DUMMYFUNCTION("""COMPUTED_VALUE"""),"Tony (5/8): What?! I won three in a row. Back-to back-to back. It’s amazing, ‘cause anything can happen. I could’ve sneezed at that moment. Mosquito could’ve bit me in the eyeball. So, thanks, Nick. One token for an Immunity Necklace? I’ll take it. That’s"&amp;" a bargain.")</f>
        <v>Tony (5/8): What?! I won three in a row. Back-to back-to back. It’s amazing, ‘cause anything can happen. I could’ve sneezed at that moment. Mosquito could’ve bit me in the eyeball. So, thanks, Nick. One token for an Immunity Necklace? I’ll take it. That’s a bargain.</v>
      </c>
      <c r="B45" s="5"/>
      <c r="C45" s="4"/>
      <c r="D45" s="5"/>
      <c r="E45" s="4"/>
      <c r="F45" s="5"/>
      <c r="G45" s="4"/>
      <c r="H45" s="5"/>
      <c r="I45" s="4"/>
      <c r="J45" s="5"/>
      <c r="K45" s="4"/>
      <c r="L45" s="5"/>
      <c r="M45" s="4"/>
      <c r="N45" s="5"/>
      <c r="O45" s="4"/>
      <c r="P45" s="5"/>
      <c r="Q45" s="4"/>
      <c r="R45" s="5"/>
      <c r="S45" s="4"/>
      <c r="T45" s="5"/>
      <c r="U45" s="4"/>
      <c r="V45" s="5"/>
      <c r="W45" s="4"/>
      <c r="X45" s="5"/>
      <c r="Y45" s="4"/>
      <c r="Z45" s="5"/>
      <c r="AA45" s="4"/>
      <c r="AB45" s="5"/>
      <c r="AC45" s="4"/>
      <c r="AD45" s="5"/>
      <c r="AE45" s="4"/>
      <c r="AF45" s="5"/>
      <c r="AG45" s="4"/>
      <c r="AH45" s="5"/>
      <c r="AI45" s="4"/>
      <c r="AJ45" s="5"/>
      <c r="AK45" s="4"/>
      <c r="AL45" s="5"/>
      <c r="AM45" s="4"/>
      <c r="AN45" s="5"/>
    </row>
    <row r="46">
      <c r="A46" s="4" t="str">
        <f>IFERROR(__xludf.DUMMYFUNCTION("""COMPUTED_VALUE"""),"Tony (6/8): I just found this news out. Kim was chirping in everybody’s ear, “Maybe it’s Tony’s time to go.” And it’s a big deal to me.")</f>
        <v>Tony (6/8): I just found this news out. Kim was chirping in everybody’s ear, “Maybe it’s Tony’s time to go.” And it’s a big deal to me.</v>
      </c>
      <c r="B46" s="5"/>
      <c r="C46" s="4"/>
      <c r="D46" s="5"/>
      <c r="E46" s="4"/>
      <c r="F46" s="5"/>
      <c r="G46" s="4"/>
      <c r="H46" s="5"/>
      <c r="I46" s="4"/>
      <c r="J46" s="5"/>
      <c r="K46" s="4"/>
      <c r="L46" s="5"/>
      <c r="M46" s="4"/>
      <c r="N46" s="5"/>
      <c r="O46" s="4"/>
      <c r="P46" s="5"/>
      <c r="Q46" s="4"/>
      <c r="R46" s="5"/>
      <c r="S46" s="4"/>
      <c r="T46" s="5"/>
      <c r="U46" s="4"/>
      <c r="V46" s="5"/>
      <c r="W46" s="4"/>
      <c r="X46" s="5"/>
      <c r="Y46" s="4"/>
      <c r="Z46" s="5"/>
      <c r="AA46" s="4"/>
      <c r="AB46" s="5"/>
      <c r="AC46" s="4"/>
      <c r="AD46" s="5"/>
      <c r="AE46" s="4"/>
      <c r="AF46" s="5"/>
      <c r="AG46" s="4"/>
      <c r="AH46" s="5"/>
      <c r="AI46" s="4"/>
      <c r="AJ46" s="5"/>
      <c r="AK46" s="4"/>
      <c r="AL46" s="5"/>
      <c r="AM46" s="4"/>
      <c r="AN46" s="5"/>
    </row>
    <row r="47">
      <c r="A47" s="4" t="str">
        <f>IFERROR(__xludf.DUMMYFUNCTION("""COMPUTED_VALUE"""),"Tony (7/8): I’m talking to Nick, and he’s looking at me, and he’s fumbling his words. I keep asking him, “Nick, what’s going on?” He’s always lost. Like, come on, man. Nick is lying to me right to me right in my face.")</f>
        <v>Tony (7/8): I’m talking to Nick, and he’s looking at me, and he’s fumbling his words. I keep asking him, “Nick, what’s going on?” He’s always lost. Like, come on, man. Nick is lying to me right to me right in my face.</v>
      </c>
      <c r="B47" s="5"/>
      <c r="C47" s="4"/>
      <c r="D47" s="5"/>
      <c r="E47" s="4"/>
      <c r="F47" s="5"/>
      <c r="G47" s="4"/>
      <c r="H47" s="5"/>
      <c r="I47" s="4"/>
      <c r="J47" s="5"/>
      <c r="K47" s="4"/>
      <c r="L47" s="5"/>
      <c r="M47" s="4"/>
      <c r="N47" s="5"/>
      <c r="O47" s="4"/>
      <c r="P47" s="5"/>
      <c r="Q47" s="4"/>
      <c r="R47" s="5"/>
      <c r="S47" s="4"/>
      <c r="T47" s="5"/>
      <c r="U47" s="4"/>
      <c r="V47" s="5"/>
      <c r="W47" s="4"/>
      <c r="X47" s="5"/>
      <c r="Y47" s="4"/>
      <c r="Z47" s="5"/>
      <c r="AA47" s="4"/>
      <c r="AB47" s="5"/>
      <c r="AC47" s="4"/>
      <c r="AD47" s="5"/>
      <c r="AE47" s="4"/>
      <c r="AF47" s="5"/>
      <c r="AG47" s="4"/>
      <c r="AH47" s="5"/>
      <c r="AI47" s="4"/>
      <c r="AJ47" s="5"/>
      <c r="AK47" s="4"/>
      <c r="AL47" s="5"/>
      <c r="AM47" s="4"/>
      <c r="AN47" s="5"/>
    </row>
    <row r="48">
      <c r="A48" s="4" t="str">
        <f>IFERROR(__xludf.DUMMYFUNCTION("""COMPUTED_VALUE"""),"Tony (8/8): So, now I’m 100% worried about Kim trying to get these lower-tier threats together. So, if Jeremy goes home, we’re screwed, ‘cause the ladies are gonna stick together and possibly use Nick.")</f>
        <v>Tony (8/8): So, now I’m 100% worried about Kim trying to get these lower-tier threats together. So, if Jeremy goes home, we’re screwed, ‘cause the ladies are gonna stick together and possibly use Nick.</v>
      </c>
      <c r="B48" s="5"/>
      <c r="C48" s="4"/>
      <c r="D48" s="5"/>
      <c r="E48" s="4"/>
      <c r="F48" s="5"/>
      <c r="G48" s="4"/>
      <c r="H48" s="5"/>
      <c r="I48" s="4"/>
      <c r="J48" s="5"/>
      <c r="K48" s="4"/>
      <c r="L48" s="5"/>
      <c r="M48" s="4"/>
      <c r="N48" s="5"/>
      <c r="O48" s="4"/>
      <c r="P48" s="5"/>
      <c r="Q48" s="4"/>
      <c r="R48" s="5"/>
      <c r="S48" s="4"/>
      <c r="T48" s="5"/>
      <c r="U48" s="4"/>
      <c r="V48" s="5"/>
      <c r="W48" s="4"/>
      <c r="X48" s="5"/>
      <c r="Y48" s="4"/>
      <c r="Z48" s="5"/>
      <c r="AA48" s="4"/>
      <c r="AB48" s="5"/>
      <c r="AC48" s="4"/>
      <c r="AD48" s="5"/>
      <c r="AE48" s="4"/>
      <c r="AF48" s="5"/>
      <c r="AG48" s="4"/>
      <c r="AH48" s="5"/>
      <c r="AI48" s="4"/>
      <c r="AJ48" s="5"/>
      <c r="AK48" s="4"/>
      <c r="AL48" s="5"/>
      <c r="AM48" s="4"/>
      <c r="AN48" s="5"/>
    </row>
    <row r="49">
      <c r="A49" s="4" t="str">
        <f>IFERROR(__xludf.DUMMYFUNCTION("""COMPUTED_VALUE"""),"Tony (1/5): This thing, right, with Jeremy-- he’s a fireman. I’m a police officer. We’re always feuding, and-and we have a little rivalry going. It’s for fun over here on Survivor. But I know Jeremy is a number for me. I know he trusts me. So, right now, "&amp;"my plan is to try to keep Jeremy around. Because if Jeremy goes home, the hyenas are gonna come out in a full pack and start attacking us.")</f>
        <v>Tony (1/5): This thing, right, with Jeremy-- he’s a fireman. I’m a police officer. We’re always feuding, and-and we have a little rivalry going. It’s for fun over here on Survivor. But I know Jeremy is a number for me. I know he trusts me. So, right now, my plan is to try to keep Jeremy around. Because if Jeremy goes home, the hyenas are gonna come out in a full pack and start attacking us.</v>
      </c>
      <c r="B49" s="5"/>
      <c r="C49" s="4"/>
      <c r="D49" s="5"/>
      <c r="E49" s="4"/>
      <c r="F49" s="5"/>
      <c r="G49" s="4"/>
      <c r="H49" s="5"/>
      <c r="I49" s="4"/>
      <c r="J49" s="5"/>
      <c r="K49" s="4"/>
      <c r="L49" s="5"/>
      <c r="M49" s="4"/>
      <c r="N49" s="5"/>
      <c r="O49" s="4"/>
      <c r="P49" s="5"/>
      <c r="Q49" s="4"/>
      <c r="R49" s="5"/>
      <c r="S49" s="4"/>
      <c r="T49" s="5"/>
      <c r="U49" s="4"/>
      <c r="V49" s="5"/>
      <c r="W49" s="4"/>
      <c r="X49" s="5"/>
      <c r="Y49" s="4"/>
      <c r="Z49" s="5"/>
      <c r="AA49" s="4"/>
      <c r="AB49" s="5"/>
      <c r="AC49" s="4"/>
      <c r="AD49" s="5"/>
      <c r="AE49" s="4"/>
      <c r="AF49" s="5"/>
      <c r="AG49" s="4"/>
      <c r="AH49" s="5"/>
      <c r="AI49" s="4"/>
      <c r="AJ49" s="5"/>
      <c r="AK49" s="4"/>
      <c r="AL49" s="5"/>
      <c r="AM49" s="4"/>
      <c r="AN49" s="5"/>
    </row>
    <row r="50">
      <c r="A50" s="4" t="str">
        <f>IFERROR(__xludf.DUMMYFUNCTION("""COMPUTED_VALUE"""),"Tony (2/5): So, Sarah and I, we’ve played this game. Six years ago, we formed an alliance, Cops-R-Us, and I burned her.")</f>
        <v>Tony (2/5): So, Sarah and I, we’ve played this game. Six years ago, we formed an alliance, Cops-R-Us, and I burned her.</v>
      </c>
      <c r="B50" s="5"/>
      <c r="C50" s="4"/>
      <c r="D50" s="5"/>
      <c r="E50" s="4"/>
      <c r="F50" s="5"/>
      <c r="G50" s="4"/>
      <c r="H50" s="5"/>
      <c r="I50" s="4"/>
      <c r="J50" s="5"/>
      <c r="K50" s="4"/>
      <c r="L50" s="5"/>
      <c r="M50" s="4"/>
      <c r="N50" s="5"/>
      <c r="O50" s="4"/>
      <c r="P50" s="5"/>
      <c r="Q50" s="4"/>
      <c r="R50" s="5"/>
      <c r="S50" s="4"/>
      <c r="T50" s="5"/>
      <c r="U50" s="4"/>
      <c r="V50" s="5"/>
      <c r="W50" s="4"/>
      <c r="X50" s="5"/>
      <c r="Y50" s="4"/>
      <c r="Z50" s="5"/>
      <c r="AA50" s="4"/>
      <c r="AB50" s="5"/>
      <c r="AC50" s="4"/>
      <c r="AD50" s="5"/>
      <c r="AE50" s="4"/>
      <c r="AF50" s="5"/>
      <c r="AG50" s="4"/>
      <c r="AH50" s="5"/>
      <c r="AI50" s="4"/>
      <c r="AJ50" s="5"/>
      <c r="AK50" s="4"/>
      <c r="AL50" s="5"/>
      <c r="AM50" s="4"/>
      <c r="AN50" s="5"/>
    </row>
    <row r="51">
      <c r="A51" s="4" t="str">
        <f>IFERROR(__xludf.DUMMYFUNCTION("""COMPUTED_VALUE"""),"Tony (3/5): Now I got to know Sarah, and we said, “Let’s just stick together and just keep this Cops-R-Us going all the way to the end.” And we’ve been doing good so far. I mean, that’s our plan right now, is to take Cops-R-Us all the way to the end.")</f>
        <v>Tony (3/5): Now I got to know Sarah, and we said, “Let’s just stick together and just keep this Cops-R-Us going all the way to the end.” And we’ve been doing good so far. I mean, that’s our plan right now, is to take Cops-R-Us all the way to the end.</v>
      </c>
      <c r="B51" s="5"/>
      <c r="C51" s="4"/>
      <c r="D51" s="5"/>
      <c r="E51" s="4"/>
      <c r="F51" s="5"/>
      <c r="G51" s="4"/>
      <c r="H51" s="5"/>
      <c r="I51" s="4"/>
      <c r="J51" s="5"/>
      <c r="K51" s="4"/>
      <c r="L51" s="5"/>
      <c r="M51" s="4"/>
      <c r="N51" s="5"/>
      <c r="O51" s="4"/>
      <c r="P51" s="5"/>
      <c r="Q51" s="4"/>
      <c r="R51" s="5"/>
      <c r="S51" s="4"/>
      <c r="T51" s="5"/>
      <c r="U51" s="4"/>
      <c r="V51" s="5"/>
      <c r="W51" s="4"/>
      <c r="X51" s="5"/>
      <c r="Y51" s="4"/>
      <c r="Z51" s="5"/>
      <c r="AA51" s="4"/>
      <c r="AB51" s="5"/>
      <c r="AC51" s="4"/>
      <c r="AD51" s="5"/>
      <c r="AE51" s="4"/>
      <c r="AF51" s="5"/>
      <c r="AG51" s="4"/>
      <c r="AH51" s="5"/>
      <c r="AI51" s="4"/>
      <c r="AJ51" s="5"/>
      <c r="AK51" s="4"/>
      <c r="AL51" s="5"/>
      <c r="AM51" s="4"/>
      <c r="AN51" s="5"/>
    </row>
    <row r="52">
      <c r="A52" s="4" t="str">
        <f>IFERROR(__xludf.DUMMYFUNCTION("""COMPUTED_VALUE"""),"Tony (4/5): So, Jeremy, he wants to vote out Ben. Jeremy and Ben been clashing for a while now. So, he wants Ben out of the game for his best interest. That’s not my best interest. Not for the cop. I really don’t want to get rid of Jeremy, but, at this po"&amp;"int, Sarah and I think that our best thing to do would be to stay strong with Ben.")</f>
        <v>Tony (4/5): So, Jeremy, he wants to vote out Ben. Jeremy and Ben been clashing for a while now. So, he wants Ben out of the game for his best interest. That’s not my best interest. Not for the cop. I really don’t want to get rid of Jeremy, but, at this point, Sarah and I think that our best thing to do would be to stay strong with Ben.</v>
      </c>
      <c r="B52" s="5"/>
      <c r="C52" s="4"/>
      <c r="D52" s="5"/>
      <c r="E52" s="4"/>
      <c r="F52" s="5"/>
      <c r="G52" s="4"/>
      <c r="H52" s="5"/>
      <c r="I52" s="4"/>
      <c r="J52" s="5"/>
      <c r="K52" s="4"/>
      <c r="L52" s="5"/>
      <c r="M52" s="4"/>
      <c r="N52" s="5"/>
      <c r="O52" s="4"/>
      <c r="P52" s="5"/>
      <c r="Q52" s="4"/>
      <c r="R52" s="5"/>
      <c r="S52" s="4"/>
      <c r="T52" s="5"/>
      <c r="U52" s="4"/>
      <c r="V52" s="5"/>
      <c r="W52" s="4"/>
      <c r="X52" s="5"/>
      <c r="Y52" s="4"/>
      <c r="Z52" s="5"/>
      <c r="AA52" s="4"/>
      <c r="AB52" s="5"/>
      <c r="AC52" s="4"/>
      <c r="AD52" s="5"/>
      <c r="AE52" s="4"/>
      <c r="AF52" s="5"/>
      <c r="AG52" s="4"/>
      <c r="AH52" s="5"/>
      <c r="AI52" s="4"/>
      <c r="AJ52" s="5"/>
      <c r="AK52" s="4"/>
      <c r="AL52" s="5"/>
      <c r="AM52" s="4"/>
      <c r="AN52" s="5"/>
    </row>
    <row r="53">
      <c r="A53" s="4" t="str">
        <f>IFERROR(__xludf.DUMMYFUNCTION("""COMPUTED_VALUE"""),"Tony (5/5): So, we’re gonna split the votes between Michele and Jeremy. So, the guys-- me, Nick and Ben-- we’re voting Jeremy. Denise and Sarah, they’re voting Michele. And then Michele can play her advantage that she has, a 50/50. And whether it’s “Safe”"&amp;" or “Not Safe,” our real votes tonight are going to Jeremy.")</f>
        <v>Tony (5/5): So, we’re gonna split the votes between Michele and Jeremy. So, the guys-- me, Nick and Ben-- we’re voting Jeremy. Denise and Sarah, they’re voting Michele. And then Michele can play her advantage that she has, a 50/50. And whether it’s “Safe” or “Not Safe,” our real votes tonight are going to Jeremy.</v>
      </c>
      <c r="B53" s="5"/>
      <c r="C53" s="4"/>
      <c r="D53" s="5"/>
      <c r="E53" s="4"/>
      <c r="F53" s="5"/>
      <c r="G53" s="4"/>
      <c r="H53" s="5"/>
      <c r="I53" s="4"/>
      <c r="J53" s="5"/>
      <c r="K53" s="4"/>
      <c r="L53" s="5"/>
      <c r="M53" s="4"/>
      <c r="N53" s="5"/>
      <c r="O53" s="4"/>
      <c r="P53" s="5"/>
      <c r="Q53" s="4"/>
      <c r="R53" s="5"/>
      <c r="S53" s="4"/>
      <c r="T53" s="5"/>
      <c r="U53" s="4"/>
      <c r="V53" s="5"/>
      <c r="W53" s="4"/>
      <c r="X53" s="5"/>
      <c r="Y53" s="4"/>
      <c r="Z53" s="5"/>
      <c r="AA53" s="4"/>
      <c r="AB53" s="5"/>
      <c r="AC53" s="4"/>
      <c r="AD53" s="5"/>
      <c r="AE53" s="4"/>
      <c r="AF53" s="5"/>
      <c r="AG53" s="4"/>
      <c r="AH53" s="5"/>
      <c r="AI53" s="4"/>
      <c r="AJ53" s="5"/>
      <c r="AK53" s="4"/>
      <c r="AL53" s="5"/>
      <c r="AM53" s="4"/>
      <c r="AN53" s="5"/>
    </row>
    <row r="54">
      <c r="A54" s="4" t="str">
        <f>IFERROR(__xludf.DUMMYFUNCTION("""COMPUTED_VALUE"""),"Tony (1/6): Tribal worked out exactly as planned. This whole entire game, I’ve been on the right side of the votes. This whole entire game. And then you have Michele that’s always been outside every vote. She has no idea what’s going on in the game. In ot"&amp;"her seasons, you would call that a goat and you would want to go to the end with them. Not on the Super Bowl season of Survivor. You don’t, you don’t want that around.")</f>
        <v>Tony (1/6): Tribal worked out exactly as planned. This whole entire game, I’ve been on the right side of the votes. This whole entire game. And then you have Michele that’s always been outside every vote. She has no idea what’s going on in the game. In other seasons, you would call that a goat and you would want to go to the end with them. Not on the Super Bowl season of Survivor. You don’t, you don’t want that around.</v>
      </c>
      <c r="B54" s="5"/>
      <c r="C54" s="4"/>
      <c r="D54" s="5"/>
      <c r="E54" s="4"/>
      <c r="F54" s="5"/>
      <c r="G54" s="4"/>
      <c r="H54" s="5"/>
      <c r="I54" s="4"/>
      <c r="J54" s="5"/>
      <c r="K54" s="4"/>
      <c r="L54" s="5"/>
      <c r="M54" s="4"/>
      <c r="N54" s="5"/>
      <c r="O54" s="4"/>
      <c r="P54" s="5"/>
      <c r="Q54" s="4"/>
      <c r="R54" s="5"/>
      <c r="S54" s="4"/>
      <c r="T54" s="5"/>
      <c r="U54" s="4"/>
      <c r="V54" s="5"/>
      <c r="W54" s="4"/>
      <c r="X54" s="5"/>
      <c r="Y54" s="4"/>
      <c r="Z54" s="5"/>
      <c r="AA54" s="4"/>
      <c r="AB54" s="5"/>
      <c r="AC54" s="4"/>
      <c r="AD54" s="5"/>
      <c r="AE54" s="4"/>
      <c r="AF54" s="5"/>
      <c r="AG54" s="4"/>
      <c r="AH54" s="5"/>
      <c r="AI54" s="4"/>
      <c r="AJ54" s="5"/>
      <c r="AK54" s="4"/>
      <c r="AL54" s="5"/>
      <c r="AM54" s="4"/>
      <c r="AN54" s="5"/>
    </row>
    <row r="55">
      <c r="A55" s="4" t="str">
        <f>IFERROR(__xludf.DUMMYFUNCTION("""COMPUTED_VALUE"""),"Tony (2/6): She’s a hyena in the game. And you know what? Time for you to go home.")</f>
        <v>Tony (2/6): She’s a hyena in the game. And you know what? Time for you to go home.</v>
      </c>
      <c r="B55" s="5"/>
      <c r="C55" s="4"/>
      <c r="D55" s="5"/>
      <c r="E55" s="4"/>
      <c r="F55" s="5"/>
      <c r="G55" s="4"/>
      <c r="H55" s="5"/>
      <c r="I55" s="4"/>
      <c r="J55" s="5"/>
      <c r="K55" s="4"/>
      <c r="L55" s="5"/>
      <c r="M55" s="4"/>
      <c r="N55" s="5"/>
      <c r="O55" s="4"/>
      <c r="P55" s="5"/>
      <c r="Q55" s="4"/>
      <c r="R55" s="5"/>
      <c r="S55" s="4"/>
      <c r="T55" s="5"/>
      <c r="U55" s="4"/>
      <c r="V55" s="5"/>
      <c r="W55" s="4"/>
      <c r="X55" s="5"/>
      <c r="Y55" s="4"/>
      <c r="Z55" s="5"/>
      <c r="AA55" s="4"/>
      <c r="AB55" s="5"/>
      <c r="AC55" s="4"/>
      <c r="AD55" s="5"/>
      <c r="AE55" s="4"/>
      <c r="AF55" s="5"/>
      <c r="AG55" s="4"/>
      <c r="AH55" s="5"/>
      <c r="AI55" s="4"/>
      <c r="AJ55" s="5"/>
      <c r="AK55" s="4"/>
      <c r="AL55" s="5"/>
      <c r="AM55" s="4"/>
      <c r="AN55" s="5"/>
    </row>
    <row r="56">
      <c r="A56" s="4" t="str">
        <f>IFERROR(__xludf.DUMMYFUNCTION("""COMPUTED_VALUE"""),"Tony (3/6): There’s definitely a big consideration to get rid of Ben. Ben won his season with a fire-making challenge. I don’t want to go up against Ben. I played a very hard game. I don’t want to lose it to fire. I know Ben has an idol now. So if I’m gon"&amp;"na make a move, now’s the time to make the move and get rid of Ben. But, in the meantime, I wanna open up the spy nest again. I wanna open it up for business. My spy nest is… I- built it so nice. It’s up there collecting dust. So I say, you know what? I g"&amp;"otta put it back to use, because intel in this game has been the key. ‘Cause this is war. And in war, the more intel you have, the more you can prepare yourself for a counterattack.")</f>
        <v>Tony (3/6): There’s definitely a big consideration to get rid of Ben. Ben won his season with a fire-making challenge. I don’t want to go up against Ben. I played a very hard game. I don’t want to lose it to fire. I know Ben has an idol now. So if I’m gonna make a move, now’s the time to make the move and get rid of Ben. But, in the meantime, I wanna open up the spy nest again. I wanna open it up for business. My spy nest is… I- built it so nice. It’s up there collecting dust. So I say, you know what? I gotta put it back to use, because intel in this game has been the key. ‘Cause this is war. And in war, the more intel you have, the more you can prepare yourself for a counterattack.</v>
      </c>
      <c r="B56" s="5"/>
      <c r="C56" s="4"/>
      <c r="D56" s="5"/>
      <c r="E56" s="4"/>
      <c r="F56" s="5"/>
      <c r="G56" s="4"/>
      <c r="H56" s="5"/>
      <c r="I56" s="4"/>
      <c r="J56" s="5"/>
      <c r="K56" s="4"/>
      <c r="L56" s="5"/>
      <c r="M56" s="4"/>
      <c r="N56" s="5"/>
      <c r="O56" s="4"/>
      <c r="P56" s="5"/>
      <c r="Q56" s="4"/>
      <c r="R56" s="5"/>
      <c r="S56" s="4"/>
      <c r="T56" s="5"/>
      <c r="U56" s="4"/>
      <c r="V56" s="5"/>
      <c r="W56" s="4"/>
      <c r="X56" s="5"/>
      <c r="Y56" s="4"/>
      <c r="Z56" s="5"/>
      <c r="AA56" s="4"/>
      <c r="AB56" s="5"/>
      <c r="AC56" s="4"/>
      <c r="AD56" s="5"/>
      <c r="AE56" s="4"/>
      <c r="AF56" s="5"/>
      <c r="AG56" s="4"/>
      <c r="AH56" s="5"/>
      <c r="AI56" s="4"/>
      <c r="AJ56" s="5"/>
      <c r="AK56" s="4"/>
      <c r="AL56" s="5"/>
      <c r="AM56" s="4"/>
      <c r="AN56" s="5"/>
    </row>
    <row r="57">
      <c r="A57" s="4" t="str">
        <f>IFERROR(__xludf.DUMMYFUNCTION("""COMPUTED_VALUE"""),"Tony (4/6): So, I was open for business, and the spy nest? (exhales) It came through for me big time, because I got to hear a lot of stuff.")</f>
        <v>Tony (4/6): So, I was open for business, and the spy nest? (exhales) It came through for me big time, because I got to hear a lot of stuff.</v>
      </c>
      <c r="B57" s="5"/>
      <c r="C57" s="4"/>
      <c r="D57" s="5"/>
      <c r="E57" s="4"/>
      <c r="F57" s="5"/>
      <c r="G57" s="4"/>
      <c r="H57" s="5"/>
      <c r="I57" s="4"/>
      <c r="J57" s="5"/>
      <c r="K57" s="4"/>
      <c r="L57" s="5"/>
      <c r="M57" s="4"/>
      <c r="N57" s="5"/>
      <c r="O57" s="4"/>
      <c r="P57" s="5"/>
      <c r="Q57" s="4"/>
      <c r="R57" s="5"/>
      <c r="S57" s="4"/>
      <c r="T57" s="5"/>
      <c r="U57" s="4"/>
      <c r="V57" s="5"/>
      <c r="W57" s="4"/>
      <c r="X57" s="5"/>
      <c r="Y57" s="4"/>
      <c r="Z57" s="5"/>
      <c r="AA57" s="4"/>
      <c r="AB57" s="5"/>
      <c r="AC57" s="4"/>
      <c r="AD57" s="5"/>
      <c r="AE57" s="4"/>
      <c r="AF57" s="5"/>
      <c r="AG57" s="4"/>
      <c r="AH57" s="5"/>
      <c r="AI57" s="4"/>
      <c r="AJ57" s="5"/>
      <c r="AK57" s="4"/>
      <c r="AL57" s="5"/>
      <c r="AM57" s="4"/>
      <c r="AN57" s="5"/>
    </row>
    <row r="58">
      <c r="A58" s="4" t="str">
        <f>IFERROR(__xludf.DUMMYFUNCTION("""COMPUTED_VALUE"""),"Tony (5/6): Denise was like, “Hey, guys, what are you thinking about the Final Four? Because I don’t think we can beat Tony.” So, once I heard that, I knew Denise has to go, because she doesn’t want me in the finals. If you don’t want me in the finals, th"&amp;"at means I don’t want you in the finals. So you gotta go. Let’s see who gets the first punch first.")</f>
        <v>Tony (5/6): Denise was like, “Hey, guys, what are you thinking about the Final Four? Because I don’t think we can beat Tony.” So, once I heard that, I knew Denise has to go, because she doesn’t want me in the finals. If you don’t want me in the finals, that means I don’t want you in the finals. So you gotta go. Let’s see who gets the first punch first.</v>
      </c>
      <c r="B58" s="5"/>
      <c r="C58" s="4"/>
      <c r="D58" s="5"/>
      <c r="E58" s="4"/>
      <c r="F58" s="5"/>
      <c r="G58" s="4"/>
      <c r="H58" s="5"/>
      <c r="I58" s="4"/>
      <c r="J58" s="5"/>
      <c r="K58" s="4"/>
      <c r="L58" s="5"/>
      <c r="M58" s="4"/>
      <c r="N58" s="5"/>
      <c r="O58" s="4"/>
      <c r="P58" s="5"/>
      <c r="Q58" s="4"/>
      <c r="R58" s="5"/>
      <c r="S58" s="4"/>
      <c r="T58" s="5"/>
      <c r="U58" s="4"/>
      <c r="V58" s="5"/>
      <c r="W58" s="4"/>
      <c r="X58" s="5"/>
      <c r="Y58" s="4"/>
      <c r="Z58" s="5"/>
      <c r="AA58" s="4"/>
      <c r="AB58" s="5"/>
      <c r="AC58" s="4"/>
      <c r="AD58" s="5"/>
      <c r="AE58" s="4"/>
      <c r="AF58" s="5"/>
      <c r="AG58" s="4"/>
      <c r="AH58" s="5"/>
      <c r="AI58" s="4"/>
      <c r="AJ58" s="5"/>
      <c r="AK58" s="4"/>
      <c r="AL58" s="5"/>
      <c r="AM58" s="4"/>
      <c r="AN58" s="5"/>
    </row>
    <row r="59">
      <c r="A59" s="4" t="str">
        <f>IFERROR(__xludf.DUMMYFUNCTION("""COMPUTED_VALUE"""),"Tony (6/6): I was tossing the idea of blindsiding Ben, but now no more. So, right now the pecking order has changed, and it went straight to Denise.")</f>
        <v>Tony (6/6): I was tossing the idea of blindsiding Ben, but now no more. So, right now the pecking order has changed, and it went straight to Denise.</v>
      </c>
      <c r="B59" s="5"/>
      <c r="C59" s="4"/>
      <c r="D59" s="5"/>
      <c r="E59" s="4"/>
      <c r="F59" s="5"/>
      <c r="G59" s="4"/>
      <c r="H59" s="5"/>
      <c r="I59" s="4"/>
      <c r="J59" s="5"/>
      <c r="K59" s="4"/>
      <c r="L59" s="5"/>
      <c r="M59" s="4"/>
      <c r="N59" s="5"/>
      <c r="O59" s="4"/>
      <c r="P59" s="5"/>
      <c r="Q59" s="4"/>
      <c r="R59" s="5"/>
      <c r="S59" s="4"/>
      <c r="T59" s="5"/>
      <c r="U59" s="4"/>
      <c r="V59" s="5"/>
      <c r="W59" s="4"/>
      <c r="X59" s="5"/>
      <c r="Y59" s="4"/>
      <c r="Z59" s="5"/>
      <c r="AA59" s="4"/>
      <c r="AB59" s="5"/>
      <c r="AC59" s="4"/>
      <c r="AD59" s="5"/>
      <c r="AE59" s="4"/>
      <c r="AF59" s="5"/>
      <c r="AG59" s="4"/>
      <c r="AH59" s="5"/>
      <c r="AI59" s="4"/>
      <c r="AJ59" s="5"/>
      <c r="AK59" s="4"/>
      <c r="AL59" s="5"/>
      <c r="AM59" s="4"/>
      <c r="AN59" s="5"/>
    </row>
    <row r="60">
      <c r="A60" s="4" t="str">
        <f>IFERROR(__xludf.DUMMYFUNCTION("""COMPUTED_VALUE"""),"Tony (1/15): When I seen all these people and they’re telling their stories-- the hardships, the suffering, the struggling that they did on the Edge-- it really hurt me on an emotional level. However, I got to put the emotions to the side. We have a game "&amp;"to play. I’m not gonna let off the gas for one second. As a matter of fact, I’m gonna press it even harder, if I can. I’ll put it right through the floor at this time, because the end is coming up.")</f>
        <v>Tony (1/15): When I seen all these people and they’re telling their stories-- the hardships, the suffering, the struggling that they did on the Edge-- it really hurt me on an emotional level. However, I got to put the emotions to the side. We have a game to play. I’m not gonna let off the gas for one second. As a matter of fact, I’m gonna press it even harder, if I can. I’ll put it right through the floor at this time, because the end is coming up.</v>
      </c>
      <c r="B60" s="5"/>
      <c r="C60" s="4"/>
      <c r="D60" s="5"/>
      <c r="E60" s="4"/>
      <c r="F60" s="5"/>
      <c r="G60" s="4"/>
      <c r="H60" s="5"/>
      <c r="I60" s="4"/>
      <c r="J60" s="5"/>
      <c r="K60" s="4"/>
      <c r="L60" s="5"/>
      <c r="M60" s="4"/>
      <c r="N60" s="5"/>
      <c r="O60" s="4"/>
      <c r="P60" s="5"/>
      <c r="Q60" s="4"/>
      <c r="R60" s="5"/>
      <c r="S60" s="4"/>
      <c r="T60" s="5"/>
      <c r="U60" s="4"/>
      <c r="V60" s="5"/>
      <c r="W60" s="4"/>
      <c r="X60" s="5"/>
      <c r="Y60" s="4"/>
      <c r="Z60" s="5"/>
      <c r="AA60" s="4"/>
      <c r="AB60" s="5"/>
      <c r="AC60" s="4"/>
      <c r="AD60" s="5"/>
      <c r="AE60" s="4"/>
      <c r="AF60" s="5"/>
      <c r="AG60" s="4"/>
      <c r="AH60" s="5"/>
      <c r="AI60" s="4"/>
      <c r="AJ60" s="5"/>
      <c r="AK60" s="4"/>
      <c r="AL60" s="5"/>
      <c r="AM60" s="4"/>
      <c r="AN60" s="5"/>
    </row>
    <row r="61">
      <c r="A61" s="4" t="str">
        <f>IFERROR(__xludf.DUMMYFUNCTION("""COMPUTED_VALUE"""),"Tony (2/15): You have somebody like Natalie coming into this from the Edge; it’s very tricky. It’s very dangerous for my game, ‘cause she can say whatever she wants to us. That information could be total lies, because nobody’s here from the Edge to debunk"&amp;" it. And she started blowing up people’s spots, especially mine. She’s like, “Oh, everybody loves you, Tony.” Uh… “You’re-you’re their favorite. You’re-you’re gonna-- you’re-you’re the winner in their eyes.” And I’m like, uh, you know what, this is no goo"&amp;"d. I hope nobody believes that. I-I mean, deep down inside, I hope it’s true. But I hope nobody believes that, because I don’t want to put this target on my back that I don’t need right now. It’s poison.")</f>
        <v>Tony (2/15): You have somebody like Natalie coming into this from the Edge; it’s very tricky. It’s very dangerous for my game, ‘cause she can say whatever she wants to us. That information could be total lies, because nobody’s here from the Edge to debunk it. And she started blowing up people’s spots, especially mine. She’s like, “Oh, everybody loves you, Tony.” Uh… “You’re-you’re their favorite. You’re-you’re gonna-- you’re-you’re the winner in their eyes.” And I’m like, uh, you know what, this is no good. I hope nobody believes that. I-I mean, deep down inside, I hope it’s true. But I hope nobody believes that, because I don’t want to put this target on my back that I don’t need right now. It’s poison.</v>
      </c>
      <c r="B61" s="5"/>
      <c r="C61" s="4"/>
      <c r="D61" s="5"/>
      <c r="E61" s="4"/>
      <c r="F61" s="5"/>
      <c r="G61" s="4"/>
      <c r="H61" s="5"/>
      <c r="I61" s="4"/>
      <c r="J61" s="5"/>
      <c r="K61" s="4"/>
      <c r="L61" s="5"/>
      <c r="M61" s="4"/>
      <c r="N61" s="5"/>
      <c r="O61" s="4"/>
      <c r="P61" s="5"/>
      <c r="Q61" s="4"/>
      <c r="R61" s="5"/>
      <c r="S61" s="4"/>
      <c r="T61" s="5"/>
      <c r="U61" s="4"/>
      <c r="V61" s="5"/>
      <c r="W61" s="4"/>
      <c r="X61" s="5"/>
      <c r="Y61" s="4"/>
      <c r="Z61" s="5"/>
      <c r="AA61" s="4"/>
      <c r="AB61" s="5"/>
      <c r="AC61" s="4"/>
      <c r="AD61" s="5"/>
      <c r="AE61" s="4"/>
      <c r="AF61" s="5"/>
      <c r="AG61" s="4"/>
      <c r="AH61" s="5"/>
      <c r="AI61" s="4"/>
      <c r="AJ61" s="5"/>
      <c r="AK61" s="4"/>
      <c r="AL61" s="5"/>
      <c r="AM61" s="4"/>
      <c r="AN61" s="5"/>
    </row>
    <row r="62">
      <c r="A62" s="4" t="str">
        <f>IFERROR(__xludf.DUMMYFUNCTION("""COMPUTED_VALUE"""),"Tony (3/15): This next Tribal’s gonna be very, very tricky. We seen it in season 38, where Chris comes back from the Edge with an idol. But I’m glad that happened, because it opens up people’s eyes to see that’s what’s gonna happen to all of you guys. I’m"&amp;" pretty nervous about that, because if she plays some advantage, that could be sending me packing, and I don’t want that to happen.")</f>
        <v>Tony (3/15): This next Tribal’s gonna be very, very tricky. We seen it in season 38, where Chris comes back from the Edge with an idol. But I’m glad that happened, because it opens up people’s eyes to see that’s what’s gonna happen to all of you guys. I’m pretty nervous about that, because if she plays some advantage, that could be sending me packing, and I don’t want that to happen.</v>
      </c>
      <c r="B62" s="5"/>
      <c r="C62" s="4"/>
      <c r="D62" s="5"/>
      <c r="E62" s="4"/>
      <c r="F62" s="5"/>
      <c r="G62" s="4"/>
      <c r="H62" s="5"/>
      <c r="I62" s="4"/>
      <c r="J62" s="5"/>
      <c r="K62" s="4"/>
      <c r="L62" s="5"/>
      <c r="M62" s="4"/>
      <c r="N62" s="5"/>
      <c r="O62" s="4"/>
      <c r="P62" s="5"/>
      <c r="Q62" s="4"/>
      <c r="R62" s="5"/>
      <c r="S62" s="4"/>
      <c r="T62" s="5"/>
      <c r="U62" s="4"/>
      <c r="V62" s="5"/>
      <c r="W62" s="4"/>
      <c r="X62" s="5"/>
      <c r="Y62" s="4"/>
      <c r="Z62" s="5"/>
      <c r="AA62" s="4"/>
      <c r="AB62" s="5"/>
      <c r="AC62" s="4"/>
      <c r="AD62" s="5"/>
      <c r="AE62" s="4"/>
      <c r="AF62" s="5"/>
      <c r="AG62" s="4"/>
      <c r="AH62" s="5"/>
      <c r="AI62" s="4"/>
      <c r="AJ62" s="5"/>
      <c r="AK62" s="4"/>
      <c r="AL62" s="5"/>
      <c r="AM62" s="4"/>
      <c r="AN62" s="5"/>
    </row>
    <row r="63">
      <c r="A63" s="4" t="str">
        <f>IFERROR(__xludf.DUMMYFUNCTION("""COMPUTED_VALUE"""),"Tony (4/15): When there’s a potential problem, I’d rather try to address it than ignore it. “Cause when you ignore a potential problem, it usually bites you in the butt. This is Survivor. It’s a game of the unknown. So let’s prepare for the unknown. It’s "&amp;"better to assume that she has something than assume that she doesn’t.")</f>
        <v>Tony (4/15): When there’s a potential problem, I’d rather try to address it than ignore it. “Cause when you ignore a potential problem, it usually bites you in the butt. This is Survivor. It’s a game of the unknown. So let’s prepare for the unknown. It’s better to assume that she has something than assume that she doesn’t.</v>
      </c>
      <c r="B63" s="5"/>
      <c r="C63" s="4"/>
      <c r="D63" s="5"/>
      <c r="E63" s="4"/>
      <c r="F63" s="5"/>
      <c r="G63" s="4"/>
      <c r="H63" s="5"/>
      <c r="I63" s="4"/>
      <c r="J63" s="5"/>
      <c r="K63" s="4"/>
      <c r="L63" s="5"/>
      <c r="M63" s="4"/>
      <c r="N63" s="5"/>
      <c r="O63" s="4"/>
      <c r="P63" s="5"/>
      <c r="Q63" s="4"/>
      <c r="R63" s="5"/>
      <c r="S63" s="4"/>
      <c r="T63" s="5"/>
      <c r="U63" s="4"/>
      <c r="V63" s="5"/>
      <c r="W63" s="4"/>
      <c r="X63" s="5"/>
      <c r="Y63" s="4"/>
      <c r="Z63" s="5"/>
      <c r="AA63" s="4"/>
      <c r="AB63" s="5"/>
      <c r="AC63" s="4"/>
      <c r="AD63" s="5"/>
      <c r="AE63" s="4"/>
      <c r="AF63" s="5"/>
      <c r="AG63" s="4"/>
      <c r="AH63" s="5"/>
      <c r="AI63" s="4"/>
      <c r="AJ63" s="5"/>
      <c r="AK63" s="4"/>
      <c r="AL63" s="5"/>
      <c r="AM63" s="4"/>
      <c r="AN63" s="5"/>
    </row>
    <row r="64">
      <c r="A64" s="4" t="str">
        <f>IFERROR(__xludf.DUMMYFUNCTION("""COMPUTED_VALUE"""),"Tony (5/15): I would think Ben would be all for saving his idol so we can guarantee ourselves in the Final Four. It’s mind-boggling how everybody’s so reluctant to throw any votes on Denise. They’re adamant that this girl Natalie does not have anything. I"&amp;"f Natalie stands up and plays an idol, now I go into panic mode. You, Ben, go into panic mode. We burn our idols. Natalie’s safe, and either Sarah or Denise are on the chopping block at that point. So let’s just get rid of Denise and be safe. It’s a win-w"&amp;"in.")</f>
        <v>Tony (5/15): I would think Ben would be all for saving his idol so we can guarantee ourselves in the Final Four. It’s mind-boggling how everybody’s so reluctant to throw any votes on Denise. They’re adamant that this girl Natalie does not have anything. If Natalie stands up and plays an idol, now I go into panic mode. You, Ben, go into panic mode. We burn our idols. Natalie’s safe, and either Sarah or Denise are on the chopping block at that point. So let’s just get rid of Denise and be safe. It’s a win-win.</v>
      </c>
      <c r="B64" s="5"/>
      <c r="C64" s="4"/>
      <c r="D64" s="5"/>
      <c r="E64" s="4"/>
      <c r="F64" s="5"/>
      <c r="G64" s="4"/>
      <c r="H64" s="5"/>
      <c r="I64" s="4"/>
      <c r="J64" s="5"/>
      <c r="K64" s="4"/>
      <c r="L64" s="5"/>
      <c r="M64" s="4"/>
      <c r="N64" s="5"/>
      <c r="O64" s="4"/>
      <c r="P64" s="5"/>
      <c r="Q64" s="4"/>
      <c r="R64" s="5"/>
      <c r="S64" s="4"/>
      <c r="T64" s="5"/>
      <c r="U64" s="4"/>
      <c r="V64" s="5"/>
      <c r="W64" s="4"/>
      <c r="X64" s="5"/>
      <c r="Y64" s="4"/>
      <c r="Z64" s="5"/>
      <c r="AA64" s="4"/>
      <c r="AB64" s="5"/>
      <c r="AC64" s="4"/>
      <c r="AD64" s="5"/>
      <c r="AE64" s="4"/>
      <c r="AF64" s="5"/>
      <c r="AG64" s="4"/>
      <c r="AH64" s="5"/>
      <c r="AI64" s="4"/>
      <c r="AJ64" s="5"/>
      <c r="AK64" s="4"/>
      <c r="AL64" s="5"/>
      <c r="AM64" s="4"/>
      <c r="AN64" s="5"/>
    </row>
    <row r="65">
      <c r="A65" s="4" t="str">
        <f>IFERROR(__xludf.DUMMYFUNCTION("""COMPUTED_VALUE"""),"Tony (6/15): I’m so angry. I’m frustrated. Denise goes home. I lose an idol. Ben loses an idol. We’re vulnerable at the Final Five. Nice job, guys. The only good part is there was three idols played. At least one is coming back into the game, and I want t"&amp;"o get a jump on finding it. I’m not gonna wait till the sun comes out, so… I do one of my midnight specials. (chuckles) I get a shell, I throw some coal in it, and off I go into the jungle, searching for the idol.")</f>
        <v>Tony (6/15): I’m so angry. I’m frustrated. Denise goes home. I lose an idol. Ben loses an idol. We’re vulnerable at the Final Five. Nice job, guys. The only good part is there was three idols played. At least one is coming back into the game, and I want to get a jump on finding it. I’m not gonna wait till the sun comes out, so… I do one of my midnight specials. (chuckles) I get a shell, I throw some coal in it, and off I go into the jungle, searching for the idol.</v>
      </c>
      <c r="B65" s="5"/>
      <c r="C65" s="4"/>
      <c r="D65" s="5"/>
      <c r="E65" s="4"/>
      <c r="F65" s="5"/>
      <c r="G65" s="4"/>
      <c r="H65" s="5"/>
      <c r="I65" s="4"/>
      <c r="J65" s="5"/>
      <c r="K65" s="4"/>
      <c r="L65" s="5"/>
      <c r="M65" s="4"/>
      <c r="N65" s="5"/>
      <c r="O65" s="4"/>
      <c r="P65" s="5"/>
      <c r="Q65" s="4"/>
      <c r="R65" s="5"/>
      <c r="S65" s="4"/>
      <c r="T65" s="5"/>
      <c r="U65" s="4"/>
      <c r="V65" s="5"/>
      <c r="W65" s="4"/>
      <c r="X65" s="5"/>
      <c r="Y65" s="4"/>
      <c r="Z65" s="5"/>
      <c r="AA65" s="4"/>
      <c r="AB65" s="5"/>
      <c r="AC65" s="4"/>
      <c r="AD65" s="5"/>
      <c r="AE65" s="4"/>
      <c r="AF65" s="5"/>
      <c r="AG65" s="4"/>
      <c r="AH65" s="5"/>
      <c r="AI65" s="4"/>
      <c r="AJ65" s="5"/>
      <c r="AK65" s="4"/>
      <c r="AL65" s="5"/>
      <c r="AM65" s="4"/>
      <c r="AN65" s="5"/>
    </row>
    <row r="66">
      <c r="A66" s="4" t="str">
        <f>IFERROR(__xludf.DUMMYFUNCTION("""COMPUTED_VALUE"""),"Tony (7/15): So, I’m feeling around, feeling around, searching high and low, everywhere in between, and I come up short. And then here comes the sun, and then here comes everybody else. And now I’m getting nervous, because with a little luck, anybody can "&amp;"find an idol.")</f>
        <v>Tony (7/15): So, I’m feeling around, feeling around, searching high and low, everywhere in between, and I come up short. And then here comes the sun, and then here comes everybody else. And now I’m getting nervous, because with a little luck, anybody can find an idol.</v>
      </c>
      <c r="B66" s="5"/>
      <c r="C66" s="4"/>
      <c r="D66" s="5"/>
      <c r="E66" s="4"/>
      <c r="F66" s="5"/>
      <c r="G66" s="4"/>
      <c r="H66" s="5"/>
      <c r="I66" s="4"/>
      <c r="J66" s="5"/>
      <c r="K66" s="4"/>
      <c r="L66" s="5"/>
      <c r="M66" s="4"/>
      <c r="N66" s="5"/>
      <c r="O66" s="4"/>
      <c r="P66" s="5"/>
      <c r="Q66" s="4"/>
      <c r="R66" s="5"/>
      <c r="S66" s="4"/>
      <c r="T66" s="5"/>
      <c r="U66" s="4"/>
      <c r="V66" s="5"/>
      <c r="W66" s="4"/>
      <c r="X66" s="5"/>
      <c r="Y66" s="4"/>
      <c r="Z66" s="5"/>
      <c r="AA66" s="4"/>
      <c r="AB66" s="5"/>
      <c r="AC66" s="4"/>
      <c r="AD66" s="5"/>
      <c r="AE66" s="4"/>
      <c r="AF66" s="5"/>
      <c r="AG66" s="4"/>
      <c r="AH66" s="5"/>
      <c r="AI66" s="4"/>
      <c r="AJ66" s="5"/>
      <c r="AK66" s="4"/>
      <c r="AL66" s="5"/>
      <c r="AM66" s="4"/>
      <c r="AN66" s="5"/>
    </row>
    <row r="67">
      <c r="A67" s="4" t="str">
        <f>IFERROR(__xludf.DUMMYFUNCTION("""COMPUTED_VALUE"""),"Tony (8/15): So I climb up the tree, listening to their conversation, and then my eyes are like “bing!” And sure enough, Natalie tells Sarah she has an idol.")</f>
        <v>Tony (8/15): So I climb up the tree, listening to their conversation, and then my eyes are like “bing!” And sure enough, Natalie tells Sarah she has an idol.</v>
      </c>
      <c r="B67" s="5"/>
      <c r="C67" s="4"/>
      <c r="D67" s="5"/>
      <c r="E67" s="4"/>
      <c r="F67" s="5"/>
      <c r="G67" s="4"/>
      <c r="H67" s="5"/>
      <c r="I67" s="4"/>
      <c r="J67" s="5"/>
      <c r="K67" s="4"/>
      <c r="L67" s="5"/>
      <c r="M67" s="4"/>
      <c r="N67" s="5"/>
      <c r="O67" s="4"/>
      <c r="P67" s="5"/>
      <c r="Q67" s="4"/>
      <c r="R67" s="5"/>
      <c r="S67" s="4"/>
      <c r="T67" s="5"/>
      <c r="U67" s="4"/>
      <c r="V67" s="5"/>
      <c r="W67" s="4"/>
      <c r="X67" s="5"/>
      <c r="Y67" s="4"/>
      <c r="Z67" s="5"/>
      <c r="AA67" s="4"/>
      <c r="AB67" s="5"/>
      <c r="AC67" s="4"/>
      <c r="AD67" s="5"/>
      <c r="AE67" s="4"/>
      <c r="AF67" s="5"/>
      <c r="AG67" s="4"/>
      <c r="AH67" s="5"/>
      <c r="AI67" s="4"/>
      <c r="AJ67" s="5"/>
      <c r="AK67" s="4"/>
      <c r="AL67" s="5"/>
      <c r="AM67" s="4"/>
      <c r="AN67" s="5"/>
    </row>
    <row r="68">
      <c r="A68" s="4" t="str">
        <f>IFERROR(__xludf.DUMMYFUNCTION("""COMPUTED_VALUE"""),"Tony (9/15): (quietly) That was the worst experience of my life. They were talking for, like, an hour. Look at me. My legs are shaking. I almost died. But after she showed her the idol, I knew that we’re all good.")</f>
        <v>Tony (9/15): (quietly) That was the worst experience of my life. They were talking for, like, an hour. Look at me. My legs are shaking. I almost died. But after she showed her the idol, I knew that we’re all good.</v>
      </c>
      <c r="B68" s="5"/>
      <c r="C68" s="4"/>
      <c r="D68" s="5"/>
      <c r="E68" s="4"/>
      <c r="F68" s="5"/>
      <c r="G68" s="4"/>
      <c r="H68" s="5"/>
      <c r="I68" s="4"/>
      <c r="J68" s="5"/>
      <c r="K68" s="4"/>
      <c r="L68" s="5"/>
      <c r="M68" s="4"/>
      <c r="N68" s="5"/>
      <c r="O68" s="4"/>
      <c r="P68" s="5"/>
      <c r="Q68" s="4"/>
      <c r="R68" s="5"/>
      <c r="S68" s="4"/>
      <c r="T68" s="5"/>
      <c r="U68" s="4"/>
      <c r="V68" s="5"/>
      <c r="W68" s="4"/>
      <c r="X68" s="5"/>
      <c r="Y68" s="4"/>
      <c r="Z68" s="5"/>
      <c r="AA68" s="4"/>
      <c r="AB68" s="5"/>
      <c r="AC68" s="4"/>
      <c r="AD68" s="5"/>
      <c r="AE68" s="4"/>
      <c r="AF68" s="5"/>
      <c r="AG68" s="4"/>
      <c r="AH68" s="5"/>
      <c r="AI68" s="4"/>
      <c r="AJ68" s="5"/>
      <c r="AK68" s="4"/>
      <c r="AL68" s="5"/>
      <c r="AM68" s="4"/>
      <c r="AN68" s="5"/>
    </row>
    <row r="69">
      <c r="A69" s="4" t="str">
        <f>IFERROR(__xludf.DUMMYFUNCTION("""COMPUTED_VALUE"""),"Tony (10/15): Knowing that Natalie has an idol, we’re all voting for Michele. We can’t let her stay here any longer. She’s just gonna cause trouble and chaos, so she’s going home tonight. Done.")</f>
        <v>Tony (10/15): Knowing that Natalie has an idol, we’re all voting for Michele. We can’t let her stay here any longer. She’s just gonna cause trouble and chaos, so she’s going home tonight. Done.</v>
      </c>
      <c r="B69" s="5"/>
      <c r="C69" s="4"/>
      <c r="D69" s="5"/>
      <c r="E69" s="4"/>
      <c r="F69" s="5"/>
      <c r="G69" s="4"/>
      <c r="H69" s="5"/>
      <c r="I69" s="4"/>
      <c r="J69" s="5"/>
      <c r="K69" s="4"/>
      <c r="L69" s="5"/>
      <c r="M69" s="4"/>
      <c r="N69" s="5"/>
      <c r="O69" s="4"/>
      <c r="P69" s="5"/>
      <c r="Q69" s="4"/>
      <c r="R69" s="5"/>
      <c r="S69" s="4"/>
      <c r="T69" s="5"/>
      <c r="U69" s="4"/>
      <c r="V69" s="5"/>
      <c r="W69" s="4"/>
      <c r="X69" s="5"/>
      <c r="Y69" s="4"/>
      <c r="Z69" s="5"/>
      <c r="AA69" s="4"/>
      <c r="AB69" s="5"/>
      <c r="AC69" s="4"/>
      <c r="AD69" s="5"/>
      <c r="AE69" s="4"/>
      <c r="AF69" s="5"/>
      <c r="AG69" s="4"/>
      <c r="AH69" s="5"/>
      <c r="AI69" s="4"/>
      <c r="AJ69" s="5"/>
      <c r="AK69" s="4"/>
      <c r="AL69" s="5"/>
      <c r="AM69" s="4"/>
      <c r="AN69" s="5"/>
    </row>
    <row r="70">
      <c r="A70" s="4" t="str">
        <f>IFERROR(__xludf.DUMMYFUNCTION("""COMPUTED_VALUE"""),"Tony (11/15): Today was the biggest Immunity Challenge of the season. I could’ve tied a record, which is five Immunity Challenge wins. All I do is catch the ball, put it back, catch the ball, put it back, and I would’ve been in good shape. I lost focus fo"&amp;"r a second, and just like that, my game is in the fate of fire.")</f>
        <v>Tony (11/15): Today was the biggest Immunity Challenge of the season. I could’ve tied a record, which is five Immunity Challenge wins. All I do is catch the ball, put it back, catch the ball, put it back, and I would’ve been in good shape. I lost focus for a second, and just like that, my game is in the fate of fire.</v>
      </c>
      <c r="B70" s="5"/>
      <c r="C70" s="4"/>
      <c r="D70" s="5"/>
      <c r="E70" s="4"/>
      <c r="F70" s="5"/>
      <c r="G70" s="4"/>
      <c r="H70" s="5"/>
      <c r="I70" s="4"/>
      <c r="J70" s="5"/>
      <c r="K70" s="4"/>
      <c r="L70" s="5"/>
      <c r="M70" s="4"/>
      <c r="N70" s="5"/>
      <c r="O70" s="4"/>
      <c r="P70" s="5"/>
      <c r="Q70" s="4"/>
      <c r="R70" s="5"/>
      <c r="S70" s="4"/>
      <c r="T70" s="5"/>
      <c r="U70" s="4"/>
      <c r="V70" s="5"/>
      <c r="W70" s="4"/>
      <c r="X70" s="5"/>
      <c r="Y70" s="4"/>
      <c r="Z70" s="5"/>
      <c r="AA70" s="4"/>
      <c r="AB70" s="5"/>
      <c r="AC70" s="4"/>
      <c r="AD70" s="5"/>
      <c r="AE70" s="4"/>
      <c r="AF70" s="5"/>
      <c r="AG70" s="4"/>
      <c r="AH70" s="5"/>
      <c r="AI70" s="4"/>
      <c r="AJ70" s="5"/>
      <c r="AK70" s="4"/>
      <c r="AL70" s="5"/>
      <c r="AM70" s="4"/>
      <c r="AN70" s="5"/>
    </row>
    <row r="71">
      <c r="A71" s="4" t="str">
        <f>IFERROR(__xludf.DUMMYFUNCTION("""COMPUTED_VALUE"""),"Tony (12/15): So I’m pretty certain that Natalie’s gonna throw Sarah under the bus and make me go against the other cop.")</f>
        <v>Tony (12/15): So I’m pretty certain that Natalie’s gonna throw Sarah under the bus and make me go against the other cop.</v>
      </c>
      <c r="B71" s="5"/>
      <c r="C71" s="4"/>
      <c r="D71" s="5"/>
      <c r="E71" s="4"/>
      <c r="F71" s="5"/>
      <c r="G71" s="4"/>
      <c r="H71" s="5"/>
      <c r="I71" s="4"/>
      <c r="J71" s="5"/>
      <c r="K71" s="4"/>
      <c r="L71" s="5"/>
      <c r="M71" s="4"/>
      <c r="N71" s="5"/>
      <c r="O71" s="4"/>
      <c r="P71" s="5"/>
      <c r="Q71" s="4"/>
      <c r="R71" s="5"/>
      <c r="S71" s="4"/>
      <c r="T71" s="5"/>
      <c r="U71" s="4"/>
      <c r="V71" s="5"/>
      <c r="W71" s="4"/>
      <c r="X71" s="5"/>
      <c r="Y71" s="4"/>
      <c r="Z71" s="5"/>
      <c r="AA71" s="4"/>
      <c r="AB71" s="5"/>
      <c r="AC71" s="4"/>
      <c r="AD71" s="5"/>
      <c r="AE71" s="4"/>
      <c r="AF71" s="5"/>
      <c r="AG71" s="4"/>
      <c r="AH71" s="5"/>
      <c r="AI71" s="4"/>
      <c r="AJ71" s="5"/>
      <c r="AK71" s="4"/>
      <c r="AL71" s="5"/>
      <c r="AM71" s="4"/>
      <c r="AN71" s="5"/>
    </row>
    <row r="72">
      <c r="A72" s="4" t="str">
        <f>IFERROR(__xludf.DUMMYFUNCTION("""COMPUTED_VALUE"""),"Tony (13/15): So I was watching Michele. She’s striking it. She’s like… (imitates clicking) flame. So I’m a little concerned about that.")</f>
        <v>Tony (13/15): So I was watching Michele. She’s striking it. She’s like… (imitates clicking) flame. So I’m a little concerned about that.</v>
      </c>
      <c r="B72" s="5"/>
      <c r="C72" s="4"/>
      <c r="D72" s="5"/>
      <c r="E72" s="4"/>
      <c r="F72" s="5"/>
      <c r="G72" s="4"/>
      <c r="H72" s="5"/>
      <c r="I72" s="4"/>
      <c r="J72" s="5"/>
      <c r="K72" s="4"/>
      <c r="L72" s="5"/>
      <c r="M72" s="4"/>
      <c r="N72" s="5"/>
      <c r="O72" s="4"/>
      <c r="P72" s="5"/>
      <c r="Q72" s="4"/>
      <c r="R72" s="5"/>
      <c r="S72" s="4"/>
      <c r="T72" s="5"/>
      <c r="U72" s="4"/>
      <c r="V72" s="5"/>
      <c r="W72" s="4"/>
      <c r="X72" s="5"/>
      <c r="Y72" s="4"/>
      <c r="Z72" s="5"/>
      <c r="AA72" s="4"/>
      <c r="AB72" s="5"/>
      <c r="AC72" s="4"/>
      <c r="AD72" s="5"/>
      <c r="AE72" s="4"/>
      <c r="AF72" s="5"/>
      <c r="AG72" s="4"/>
      <c r="AH72" s="5"/>
      <c r="AI72" s="4"/>
      <c r="AJ72" s="5"/>
      <c r="AK72" s="4"/>
      <c r="AL72" s="5"/>
      <c r="AM72" s="4"/>
      <c r="AN72" s="5"/>
    </row>
    <row r="73">
      <c r="A73" s="4" t="str">
        <f>IFERROR(__xludf.DUMMYFUNCTION("""COMPUTED_VALUE"""),"Tony (14/15): I wish I could have the easy route, but I always take the hard route. That’s what I do, man. I grind. I work hard, I’m gonna practice hard, I’m gonna try to perform hard. Tonight’s gonna be put up or shut up. I’m either gonna win this game o"&amp;"r I’m gonna lose trying.")</f>
        <v>Tony (14/15): I wish I could have the easy route, but I always take the hard route. That’s what I do, man. I grind. I work hard, I’m gonna practice hard, I’m gonna try to perform hard. Tonight’s gonna be put up or shut up. I’m either gonna win this game or I’m gonna lose trying.</v>
      </c>
      <c r="B73" s="5"/>
      <c r="C73" s="4"/>
      <c r="D73" s="5"/>
      <c r="E73" s="4"/>
      <c r="F73" s="5"/>
      <c r="G73" s="4"/>
      <c r="H73" s="5"/>
      <c r="I73" s="4"/>
      <c r="J73" s="5"/>
      <c r="K73" s="4"/>
      <c r="L73" s="5"/>
      <c r="M73" s="4"/>
      <c r="N73" s="5"/>
      <c r="O73" s="4"/>
      <c r="P73" s="5"/>
      <c r="Q73" s="4"/>
      <c r="R73" s="5"/>
      <c r="S73" s="4"/>
      <c r="T73" s="5"/>
      <c r="U73" s="4"/>
      <c r="V73" s="5"/>
      <c r="W73" s="4"/>
      <c r="X73" s="5"/>
      <c r="Y73" s="4"/>
      <c r="Z73" s="5"/>
      <c r="AA73" s="4"/>
      <c r="AB73" s="5"/>
      <c r="AC73" s="4"/>
      <c r="AD73" s="5"/>
      <c r="AE73" s="4"/>
      <c r="AF73" s="5"/>
      <c r="AG73" s="4"/>
      <c r="AH73" s="5"/>
      <c r="AI73" s="4"/>
      <c r="AJ73" s="5"/>
      <c r="AK73" s="4"/>
      <c r="AL73" s="5"/>
      <c r="AM73" s="4"/>
      <c r="AN73" s="5"/>
    </row>
    <row r="74">
      <c r="A74" s="4" t="str">
        <f>IFERROR(__xludf.DUMMYFUNCTION("""COMPUTED_VALUE"""),"Tony (15/15): This is an opportunity to win a second time and prove that I’m one of the greatest players to ever play this game. Everybody has their own specialty and what they’re focused on-- they’re good at challenges, they’re good at the social game, t"&amp;"hey’re good at the strategic game. But, me, I do a little of everything. And that’s what it takes to be a great player. You have to be good at everything Survivor has to throw your way. These are all winners. These are the best of the best. And these juro"&amp;"rs-- I had a big part of ruining their chances of winning two million dollars to better their families. So I know the pain that they’re feeling. The wounds are deep, and I know they’re real. So this is gonna be the hardest task of all, to try to convince "&amp;"them that I deserve the title of Sole Survivor. But I’m pretty confident in how I played my game. So, we always had a queen of Survivor for many, many years, which was Sandra. We never had a king of Survivor. Now I’m hoping that I can take it home and be "&amp;"the king.")</f>
        <v>Tony (15/15): This is an opportunity to win a second time and prove that I’m one of the greatest players to ever play this game. Everybody has their own specialty and what they’re focused on-- they’re good at challenges, they’re good at the social game, they’re good at the strategic game. But, me, I do a little of everything. And that’s what it takes to be a great player. You have to be good at everything Survivor has to throw your way. These are all winners. These are the best of the best. And these jurors-- I had a big part of ruining their chances of winning two million dollars to better their families. So I know the pain that they’re feeling. The wounds are deep, and I know they’re real. So this is gonna be the hardest task of all, to try to convince them that I deserve the title of Sole Survivor. But I’m pretty confident in how I played my game. So, we always had a queen of Survivor for many, many years, which was Sandra. We never had a king of Survivor. Now I’m hoping that I can take it home and be the king.</v>
      </c>
      <c r="B74" s="5"/>
      <c r="C74" s="4"/>
      <c r="D74" s="5"/>
      <c r="E74" s="4"/>
      <c r="F74" s="5"/>
      <c r="G74" s="4"/>
      <c r="H74" s="5"/>
      <c r="I74" s="4"/>
      <c r="J74" s="5"/>
      <c r="K74" s="4"/>
      <c r="L74" s="5"/>
      <c r="M74" s="4"/>
      <c r="N74" s="5"/>
      <c r="O74" s="4"/>
      <c r="P74" s="5"/>
      <c r="Q74" s="4"/>
      <c r="R74" s="5"/>
      <c r="S74" s="4"/>
      <c r="T74" s="5"/>
      <c r="U74" s="4"/>
      <c r="V74" s="5"/>
      <c r="W74" s="4"/>
      <c r="X74" s="5"/>
      <c r="Y74" s="4"/>
      <c r="Z74" s="5"/>
      <c r="AA74" s="4"/>
      <c r="AB74" s="5"/>
      <c r="AC74" s="4"/>
      <c r="AD74" s="5"/>
      <c r="AE74" s="4"/>
      <c r="AF74" s="5"/>
      <c r="AG74" s="4"/>
      <c r="AH74" s="5"/>
      <c r="AI74" s="4"/>
      <c r="AJ74" s="5"/>
      <c r="AK74" s="4"/>
      <c r="AL74" s="5"/>
      <c r="AM74" s="4"/>
      <c r="AN74" s="5"/>
    </row>
    <row r="75">
      <c r="A75" s="4"/>
      <c r="B75" s="5"/>
      <c r="C75" s="4"/>
      <c r="D75" s="5"/>
      <c r="E75" s="4"/>
      <c r="F75" s="5"/>
      <c r="G75" s="4"/>
      <c r="H75" s="5"/>
      <c r="I75" s="4"/>
      <c r="J75" s="5"/>
      <c r="K75" s="4"/>
      <c r="L75" s="5"/>
      <c r="M75" s="4"/>
      <c r="N75" s="5"/>
      <c r="O75" s="4"/>
      <c r="P75" s="5"/>
      <c r="Q75" s="4"/>
      <c r="R75" s="5"/>
      <c r="S75" s="4"/>
      <c r="T75" s="5"/>
      <c r="U75" s="4"/>
      <c r="V75" s="5"/>
      <c r="W75" s="4"/>
      <c r="X75" s="5"/>
      <c r="Y75" s="4"/>
      <c r="Z75" s="5"/>
      <c r="AA75" s="4"/>
      <c r="AB75" s="5"/>
      <c r="AC75" s="4"/>
      <c r="AD75" s="5"/>
      <c r="AE75" s="4"/>
      <c r="AF75" s="5"/>
      <c r="AG75" s="4"/>
      <c r="AH75" s="5"/>
      <c r="AI75" s="4"/>
      <c r="AJ75" s="5"/>
      <c r="AK75" s="4"/>
      <c r="AL75" s="5"/>
      <c r="AM75" s="4"/>
      <c r="AN75" s="5"/>
    </row>
    <row r="76">
      <c r="A76" s="4"/>
      <c r="B76" s="5"/>
      <c r="C76" s="4"/>
      <c r="D76" s="5"/>
      <c r="E76" s="4"/>
      <c r="F76" s="5"/>
      <c r="G76" s="4"/>
      <c r="H76" s="5"/>
      <c r="I76" s="4"/>
      <c r="J76" s="5"/>
      <c r="K76" s="4"/>
      <c r="L76" s="5"/>
      <c r="M76" s="4"/>
      <c r="N76" s="5"/>
      <c r="O76" s="4"/>
      <c r="P76" s="5"/>
      <c r="Q76" s="4"/>
      <c r="R76" s="5"/>
      <c r="S76" s="4"/>
      <c r="T76" s="5"/>
      <c r="U76" s="4"/>
      <c r="V76" s="5"/>
      <c r="W76" s="4"/>
      <c r="X76" s="5"/>
      <c r="Y76" s="4"/>
      <c r="Z76" s="5"/>
      <c r="AA76" s="4"/>
      <c r="AB76" s="5"/>
      <c r="AC76" s="4"/>
      <c r="AD76" s="5"/>
      <c r="AE76" s="4"/>
      <c r="AF76" s="5"/>
      <c r="AG76" s="4"/>
      <c r="AH76" s="5"/>
      <c r="AI76" s="4"/>
      <c r="AJ76" s="5"/>
      <c r="AK76" s="4"/>
      <c r="AL76" s="5"/>
      <c r="AM76" s="4"/>
      <c r="AN76" s="5"/>
    </row>
    <row r="77">
      <c r="A77" s="4"/>
      <c r="B77" s="5"/>
      <c r="C77" s="4"/>
      <c r="D77" s="5"/>
      <c r="E77" s="4"/>
      <c r="F77" s="5"/>
      <c r="G77" s="4"/>
      <c r="H77" s="5"/>
      <c r="I77" s="4"/>
      <c r="J77" s="5"/>
      <c r="K77" s="4"/>
      <c r="L77" s="5"/>
      <c r="M77" s="4"/>
      <c r="N77" s="5"/>
      <c r="O77" s="4"/>
      <c r="P77" s="5"/>
      <c r="Q77" s="4"/>
      <c r="R77" s="5"/>
      <c r="S77" s="4"/>
      <c r="T77" s="5"/>
      <c r="U77" s="4"/>
      <c r="V77" s="5"/>
      <c r="W77" s="4"/>
      <c r="X77" s="5"/>
      <c r="Y77" s="4"/>
      <c r="Z77" s="5"/>
      <c r="AA77" s="4"/>
      <c r="AB77" s="5"/>
      <c r="AC77" s="4"/>
      <c r="AD77" s="5"/>
      <c r="AE77" s="4"/>
      <c r="AF77" s="5"/>
      <c r="AG77" s="4"/>
      <c r="AH77" s="5"/>
      <c r="AI77" s="4"/>
      <c r="AJ77" s="5"/>
      <c r="AK77" s="4"/>
      <c r="AL77" s="5"/>
      <c r="AM77" s="4"/>
      <c r="AN77" s="5"/>
    </row>
    <row r="78">
      <c r="A78" s="4"/>
      <c r="B78" s="5"/>
      <c r="C78" s="4"/>
      <c r="D78" s="5"/>
      <c r="E78" s="4"/>
      <c r="F78" s="5"/>
      <c r="G78" s="4"/>
      <c r="H78" s="5"/>
      <c r="I78" s="4"/>
      <c r="J78" s="5"/>
      <c r="K78" s="4"/>
      <c r="L78" s="5"/>
      <c r="M78" s="4"/>
      <c r="N78" s="5"/>
      <c r="O78" s="4"/>
      <c r="P78" s="5"/>
      <c r="Q78" s="4"/>
      <c r="R78" s="5"/>
      <c r="S78" s="4"/>
      <c r="T78" s="5"/>
      <c r="U78" s="4"/>
      <c r="V78" s="5"/>
      <c r="W78" s="4"/>
      <c r="X78" s="5"/>
      <c r="Y78" s="4"/>
      <c r="Z78" s="5"/>
      <c r="AA78" s="4"/>
      <c r="AB78" s="5"/>
      <c r="AC78" s="4"/>
      <c r="AD78" s="5"/>
      <c r="AE78" s="4"/>
      <c r="AF78" s="5"/>
      <c r="AG78" s="4"/>
      <c r="AH78" s="5"/>
      <c r="AI78" s="4"/>
      <c r="AJ78" s="5"/>
      <c r="AK78" s="4"/>
      <c r="AL78" s="5"/>
      <c r="AM78" s="4"/>
      <c r="AN78" s="5"/>
    </row>
    <row r="79">
      <c r="A79" s="4"/>
      <c r="B79" s="5"/>
      <c r="C79" s="4"/>
      <c r="D79" s="5"/>
      <c r="E79" s="4"/>
      <c r="F79" s="5"/>
      <c r="G79" s="4"/>
      <c r="H79" s="5"/>
      <c r="I79" s="4"/>
      <c r="J79" s="5"/>
      <c r="K79" s="4"/>
      <c r="L79" s="5"/>
      <c r="M79" s="4"/>
      <c r="N79" s="5"/>
      <c r="O79" s="4"/>
      <c r="P79" s="5"/>
      <c r="Q79" s="4"/>
      <c r="R79" s="5"/>
      <c r="S79" s="4"/>
      <c r="T79" s="5"/>
      <c r="U79" s="4"/>
      <c r="V79" s="5"/>
      <c r="W79" s="4"/>
      <c r="X79" s="5"/>
      <c r="Y79" s="4"/>
      <c r="Z79" s="5"/>
      <c r="AA79" s="4"/>
      <c r="AB79" s="5"/>
      <c r="AC79" s="4"/>
      <c r="AD79" s="5"/>
      <c r="AE79" s="4"/>
      <c r="AF79" s="5"/>
      <c r="AG79" s="4"/>
      <c r="AH79" s="5"/>
      <c r="AI79" s="4"/>
      <c r="AJ79" s="5"/>
      <c r="AK79" s="4"/>
      <c r="AL79" s="5"/>
      <c r="AM79" s="4"/>
      <c r="AN79" s="5"/>
    </row>
    <row r="80">
      <c r="A80" s="4"/>
      <c r="B80" s="5"/>
      <c r="C80" s="4"/>
      <c r="D80" s="5"/>
      <c r="E80" s="4"/>
      <c r="F80" s="5"/>
      <c r="G80" s="4"/>
      <c r="H80" s="5"/>
      <c r="I80" s="4"/>
      <c r="J80" s="5"/>
      <c r="K80" s="4"/>
      <c r="L80" s="5"/>
      <c r="M80" s="4"/>
      <c r="N80" s="5"/>
      <c r="O80" s="4"/>
      <c r="P80" s="5"/>
      <c r="Q80" s="4"/>
      <c r="R80" s="5"/>
      <c r="S80" s="4"/>
      <c r="T80" s="5"/>
      <c r="U80" s="4"/>
      <c r="V80" s="5"/>
      <c r="W80" s="4"/>
      <c r="X80" s="5"/>
      <c r="Y80" s="4"/>
      <c r="Z80" s="5"/>
      <c r="AA80" s="4"/>
      <c r="AB80" s="5"/>
      <c r="AC80" s="4"/>
      <c r="AD80" s="5"/>
      <c r="AE80" s="4"/>
      <c r="AF80" s="5"/>
      <c r="AG80" s="4"/>
      <c r="AH80" s="5"/>
      <c r="AI80" s="4"/>
      <c r="AJ80" s="5"/>
      <c r="AK80" s="4"/>
      <c r="AL80" s="5"/>
      <c r="AM80" s="4"/>
      <c r="AN80" s="5"/>
    </row>
    <row r="81">
      <c r="A81" s="4"/>
      <c r="B81" s="5"/>
      <c r="C81" s="4"/>
      <c r="D81" s="5"/>
      <c r="E81" s="4"/>
      <c r="F81" s="5"/>
      <c r="G81" s="4"/>
      <c r="H81" s="5"/>
      <c r="I81" s="4"/>
      <c r="J81" s="5"/>
      <c r="K81" s="4"/>
      <c r="L81" s="5"/>
      <c r="M81" s="4"/>
      <c r="N81" s="5"/>
      <c r="O81" s="4"/>
      <c r="P81" s="5"/>
      <c r="Q81" s="4"/>
      <c r="R81" s="5"/>
      <c r="S81" s="4"/>
      <c r="T81" s="5"/>
      <c r="U81" s="4"/>
      <c r="V81" s="5"/>
      <c r="W81" s="4"/>
      <c r="X81" s="5"/>
      <c r="Y81" s="4"/>
      <c r="Z81" s="5"/>
      <c r="AA81" s="4"/>
      <c r="AB81" s="5"/>
      <c r="AC81" s="4"/>
      <c r="AD81" s="5"/>
      <c r="AE81" s="4"/>
      <c r="AF81" s="5"/>
      <c r="AG81" s="4"/>
      <c r="AH81" s="5"/>
      <c r="AI81" s="4"/>
      <c r="AJ81" s="5"/>
      <c r="AK81" s="4"/>
      <c r="AL81" s="5"/>
      <c r="AM81" s="4"/>
      <c r="AN81" s="5"/>
    </row>
    <row r="82">
      <c r="A82" s="4"/>
      <c r="B82" s="5"/>
      <c r="C82" s="4"/>
      <c r="D82" s="5"/>
      <c r="E82" s="4"/>
      <c r="F82" s="5"/>
      <c r="G82" s="4"/>
      <c r="H82" s="5"/>
      <c r="I82" s="4"/>
      <c r="J82" s="5"/>
      <c r="K82" s="4"/>
      <c r="L82" s="5"/>
      <c r="M82" s="4"/>
      <c r="N82" s="5"/>
      <c r="O82" s="4"/>
      <c r="P82" s="5"/>
      <c r="Q82" s="4"/>
      <c r="R82" s="5"/>
      <c r="S82" s="4"/>
      <c r="T82" s="5"/>
      <c r="U82" s="4"/>
      <c r="V82" s="5"/>
      <c r="W82" s="4"/>
      <c r="X82" s="5"/>
      <c r="Y82" s="4"/>
      <c r="Z82" s="5"/>
      <c r="AA82" s="4"/>
      <c r="AB82" s="5"/>
      <c r="AC82" s="4"/>
      <c r="AD82" s="5"/>
      <c r="AE82" s="4"/>
      <c r="AF82" s="5"/>
      <c r="AG82" s="4"/>
      <c r="AH82" s="5"/>
      <c r="AI82" s="4"/>
      <c r="AJ82" s="5"/>
      <c r="AK82" s="4"/>
      <c r="AL82" s="5"/>
      <c r="AM82" s="4"/>
      <c r="AN82" s="5"/>
    </row>
    <row r="83">
      <c r="A83" s="4"/>
      <c r="B83" s="5"/>
      <c r="C83" s="4"/>
      <c r="D83" s="5"/>
      <c r="E83" s="4"/>
      <c r="F83" s="5"/>
      <c r="G83" s="4"/>
      <c r="H83" s="5"/>
      <c r="I83" s="4"/>
      <c r="J83" s="5"/>
      <c r="K83" s="4"/>
      <c r="L83" s="5"/>
      <c r="M83" s="4"/>
      <c r="N83" s="5"/>
      <c r="O83" s="4"/>
      <c r="P83" s="5"/>
      <c r="Q83" s="4"/>
      <c r="R83" s="5"/>
      <c r="S83" s="4"/>
      <c r="T83" s="5"/>
      <c r="U83" s="4"/>
      <c r="V83" s="5"/>
      <c r="W83" s="4"/>
      <c r="X83" s="5"/>
      <c r="Y83" s="4"/>
      <c r="Z83" s="5"/>
      <c r="AA83" s="4"/>
      <c r="AB83" s="5"/>
      <c r="AC83" s="4"/>
      <c r="AD83" s="5"/>
      <c r="AE83" s="4"/>
      <c r="AF83" s="5"/>
      <c r="AG83" s="4"/>
      <c r="AH83" s="5"/>
      <c r="AI83" s="4"/>
      <c r="AJ83" s="5"/>
      <c r="AK83" s="4"/>
      <c r="AL83" s="5"/>
      <c r="AM83" s="4"/>
      <c r="AN83" s="5"/>
    </row>
    <row r="84">
      <c r="A84" s="4"/>
      <c r="B84" s="5"/>
      <c r="C84" s="4"/>
      <c r="D84" s="5"/>
      <c r="E84" s="4"/>
      <c r="F84" s="5"/>
      <c r="G84" s="4"/>
      <c r="H84" s="5"/>
      <c r="I84" s="4"/>
      <c r="J84" s="5"/>
      <c r="K84" s="4"/>
      <c r="L84" s="5"/>
      <c r="M84" s="4"/>
      <c r="N84" s="5"/>
      <c r="O84" s="4"/>
      <c r="P84" s="5"/>
      <c r="Q84" s="4"/>
      <c r="R84" s="5"/>
      <c r="S84" s="4"/>
      <c r="T84" s="5"/>
      <c r="U84" s="4"/>
      <c r="V84" s="5"/>
      <c r="W84" s="4"/>
      <c r="X84" s="5"/>
      <c r="Y84" s="4"/>
      <c r="Z84" s="5"/>
      <c r="AA84" s="4"/>
      <c r="AB84" s="5"/>
      <c r="AC84" s="4"/>
      <c r="AD84" s="5"/>
      <c r="AE84" s="4"/>
      <c r="AF84" s="5"/>
      <c r="AG84" s="4"/>
      <c r="AH84" s="5"/>
      <c r="AI84" s="4"/>
      <c r="AJ84" s="5"/>
      <c r="AK84" s="4"/>
      <c r="AL84" s="5"/>
      <c r="AM84" s="4"/>
      <c r="AN84" s="5"/>
    </row>
    <row r="85">
      <c r="A85" s="4"/>
      <c r="B85" s="5"/>
      <c r="C85" s="4"/>
      <c r="D85" s="5"/>
      <c r="E85" s="4"/>
      <c r="F85" s="5"/>
      <c r="G85" s="4"/>
      <c r="H85" s="5"/>
      <c r="I85" s="4"/>
      <c r="J85" s="5"/>
      <c r="K85" s="4"/>
      <c r="L85" s="5"/>
      <c r="M85" s="4"/>
      <c r="N85" s="5"/>
      <c r="O85" s="4"/>
      <c r="P85" s="5"/>
      <c r="Q85" s="4"/>
      <c r="R85" s="5"/>
      <c r="S85" s="4"/>
      <c r="T85" s="5"/>
      <c r="U85" s="4"/>
      <c r="V85" s="5"/>
      <c r="W85" s="4"/>
      <c r="X85" s="5"/>
      <c r="Y85" s="4"/>
      <c r="Z85" s="5"/>
      <c r="AA85" s="4"/>
      <c r="AB85" s="5"/>
      <c r="AC85" s="4"/>
      <c r="AD85" s="5"/>
      <c r="AE85" s="4"/>
      <c r="AF85" s="5"/>
      <c r="AG85" s="4"/>
      <c r="AH85" s="5"/>
      <c r="AI85" s="4"/>
      <c r="AJ85" s="5"/>
      <c r="AK85" s="4"/>
      <c r="AL85" s="5"/>
      <c r="AM85" s="4"/>
      <c r="AN85" s="5"/>
    </row>
    <row r="86">
      <c r="A86" s="4"/>
      <c r="B86" s="5"/>
      <c r="C86" s="4"/>
      <c r="D86" s="5"/>
      <c r="E86" s="4"/>
      <c r="F86" s="5"/>
      <c r="G86" s="4"/>
      <c r="H86" s="5"/>
      <c r="I86" s="4"/>
      <c r="J86" s="5"/>
      <c r="K86" s="4"/>
      <c r="L86" s="5"/>
      <c r="M86" s="4"/>
      <c r="N86" s="5"/>
      <c r="O86" s="4"/>
      <c r="P86" s="5"/>
      <c r="Q86" s="4"/>
      <c r="R86" s="5"/>
      <c r="S86" s="4"/>
      <c r="T86" s="5"/>
      <c r="U86" s="4"/>
      <c r="V86" s="5"/>
      <c r="W86" s="4"/>
      <c r="X86" s="5"/>
      <c r="Y86" s="4"/>
      <c r="Z86" s="5"/>
      <c r="AA86" s="4"/>
      <c r="AB86" s="5"/>
      <c r="AC86" s="4"/>
      <c r="AD86" s="5"/>
      <c r="AE86" s="4"/>
      <c r="AF86" s="5"/>
      <c r="AG86" s="4"/>
      <c r="AH86" s="5"/>
      <c r="AI86" s="4"/>
      <c r="AJ86" s="5"/>
      <c r="AK86" s="4"/>
      <c r="AL86" s="5"/>
      <c r="AM86" s="4"/>
      <c r="AN86" s="5"/>
    </row>
    <row r="87">
      <c r="A87" s="4"/>
      <c r="B87" s="5"/>
      <c r="C87" s="4"/>
      <c r="D87" s="5"/>
      <c r="E87" s="4"/>
      <c r="F87" s="5"/>
      <c r="G87" s="4"/>
      <c r="H87" s="5"/>
      <c r="I87" s="4"/>
      <c r="J87" s="5"/>
      <c r="K87" s="4"/>
      <c r="L87" s="5"/>
      <c r="M87" s="4"/>
      <c r="N87" s="5"/>
      <c r="O87" s="4"/>
      <c r="P87" s="5"/>
      <c r="Q87" s="4"/>
      <c r="R87" s="5"/>
      <c r="S87" s="4"/>
      <c r="T87" s="5"/>
      <c r="U87" s="4"/>
      <c r="V87" s="5"/>
      <c r="W87" s="4"/>
      <c r="X87" s="5"/>
      <c r="Y87" s="4"/>
      <c r="Z87" s="5"/>
      <c r="AA87" s="4"/>
      <c r="AB87" s="5"/>
      <c r="AC87" s="4"/>
      <c r="AD87" s="5"/>
      <c r="AE87" s="4"/>
      <c r="AF87" s="5"/>
      <c r="AG87" s="4"/>
      <c r="AH87" s="5"/>
      <c r="AI87" s="4"/>
      <c r="AJ87" s="5"/>
      <c r="AK87" s="4"/>
      <c r="AL87" s="5"/>
      <c r="AM87" s="4"/>
      <c r="AN87" s="5"/>
    </row>
    <row r="88">
      <c r="A88" s="4"/>
      <c r="B88" s="5"/>
      <c r="C88" s="4"/>
      <c r="D88" s="5"/>
      <c r="E88" s="4"/>
      <c r="F88" s="5"/>
      <c r="G88" s="4"/>
      <c r="H88" s="5"/>
      <c r="I88" s="4"/>
      <c r="J88" s="5"/>
      <c r="K88" s="4"/>
      <c r="L88" s="5"/>
      <c r="M88" s="4"/>
      <c r="N88" s="5"/>
      <c r="O88" s="4"/>
      <c r="P88" s="5"/>
      <c r="Q88" s="4"/>
      <c r="R88" s="5"/>
      <c r="S88" s="4"/>
      <c r="T88" s="5"/>
      <c r="U88" s="4"/>
      <c r="V88" s="5"/>
      <c r="W88" s="4"/>
      <c r="X88" s="5"/>
      <c r="Y88" s="4"/>
      <c r="Z88" s="5"/>
      <c r="AA88" s="4"/>
      <c r="AB88" s="5"/>
      <c r="AC88" s="4"/>
      <c r="AD88" s="5"/>
      <c r="AE88" s="4"/>
      <c r="AF88" s="5"/>
      <c r="AG88" s="4"/>
      <c r="AH88" s="5"/>
      <c r="AI88" s="4"/>
      <c r="AJ88" s="5"/>
      <c r="AK88" s="4"/>
      <c r="AL88" s="5"/>
      <c r="AM88" s="4"/>
      <c r="AN88" s="5"/>
    </row>
    <row r="89">
      <c r="A89" s="4"/>
      <c r="B89" s="5"/>
      <c r="C89" s="4"/>
      <c r="D89" s="5"/>
      <c r="E89" s="4"/>
      <c r="F89" s="5"/>
      <c r="G89" s="4"/>
      <c r="H89" s="5"/>
      <c r="I89" s="4"/>
      <c r="J89" s="5"/>
      <c r="K89" s="4"/>
      <c r="L89" s="5"/>
      <c r="M89" s="4"/>
      <c r="N89" s="5"/>
      <c r="O89" s="4"/>
      <c r="P89" s="5"/>
      <c r="Q89" s="4"/>
      <c r="R89" s="5"/>
      <c r="S89" s="4"/>
      <c r="T89" s="5"/>
      <c r="U89" s="4"/>
      <c r="V89" s="5"/>
      <c r="W89" s="4"/>
      <c r="X89" s="5"/>
      <c r="Y89" s="4"/>
      <c r="Z89" s="5"/>
      <c r="AA89" s="4"/>
      <c r="AB89" s="5"/>
      <c r="AC89" s="4"/>
      <c r="AD89" s="5"/>
      <c r="AE89" s="4"/>
      <c r="AF89" s="5"/>
      <c r="AG89" s="4"/>
      <c r="AH89" s="5"/>
      <c r="AI89" s="4"/>
      <c r="AJ89" s="5"/>
      <c r="AK89" s="4"/>
      <c r="AL89" s="5"/>
      <c r="AM89" s="4"/>
      <c r="AN89" s="5"/>
    </row>
    <row r="90">
      <c r="A90" s="4"/>
      <c r="B90" s="5"/>
      <c r="C90" s="4"/>
      <c r="D90" s="5"/>
      <c r="E90" s="4"/>
      <c r="F90" s="5"/>
      <c r="G90" s="4"/>
      <c r="H90" s="5"/>
      <c r="I90" s="4"/>
      <c r="J90" s="5"/>
      <c r="K90" s="4"/>
      <c r="L90" s="5"/>
      <c r="M90" s="4"/>
      <c r="N90" s="5"/>
      <c r="O90" s="4"/>
      <c r="P90" s="5"/>
      <c r="Q90" s="4"/>
      <c r="R90" s="5"/>
      <c r="S90" s="4"/>
      <c r="T90" s="5"/>
      <c r="U90" s="4"/>
      <c r="V90" s="5"/>
      <c r="W90" s="4"/>
      <c r="X90" s="5"/>
      <c r="Y90" s="4"/>
      <c r="Z90" s="5"/>
      <c r="AA90" s="4"/>
      <c r="AB90" s="5"/>
      <c r="AC90" s="4"/>
      <c r="AD90" s="5"/>
      <c r="AE90" s="4"/>
      <c r="AF90" s="5"/>
      <c r="AG90" s="4"/>
      <c r="AH90" s="5"/>
      <c r="AI90" s="4"/>
      <c r="AJ90" s="5"/>
      <c r="AK90" s="4"/>
      <c r="AL90" s="5"/>
      <c r="AM90" s="4"/>
      <c r="AN90" s="5"/>
    </row>
    <row r="91">
      <c r="A91" s="4"/>
      <c r="B91" s="5"/>
      <c r="C91" s="4"/>
      <c r="D91" s="5"/>
      <c r="E91" s="4"/>
      <c r="F91" s="5"/>
      <c r="G91" s="4"/>
      <c r="H91" s="5"/>
      <c r="I91" s="4"/>
      <c r="J91" s="5"/>
      <c r="K91" s="4"/>
      <c r="L91" s="5"/>
      <c r="M91" s="4"/>
      <c r="N91" s="5"/>
      <c r="O91" s="4"/>
      <c r="P91" s="5"/>
      <c r="Q91" s="4"/>
      <c r="R91" s="5"/>
      <c r="S91" s="4"/>
      <c r="T91" s="5"/>
      <c r="U91" s="4"/>
      <c r="V91" s="5"/>
      <c r="W91" s="4"/>
      <c r="X91" s="5"/>
      <c r="Y91" s="4"/>
      <c r="Z91" s="5"/>
      <c r="AA91" s="4"/>
      <c r="AB91" s="5"/>
      <c r="AC91" s="4"/>
      <c r="AD91" s="5"/>
      <c r="AE91" s="4"/>
      <c r="AF91" s="5"/>
      <c r="AG91" s="4"/>
      <c r="AH91" s="5"/>
      <c r="AI91" s="4"/>
      <c r="AJ91" s="5"/>
      <c r="AK91" s="4"/>
      <c r="AL91" s="5"/>
      <c r="AM91" s="4"/>
      <c r="AN91" s="5"/>
    </row>
    <row r="92">
      <c r="A92" s="4"/>
      <c r="B92" s="5"/>
      <c r="C92" s="4"/>
      <c r="D92" s="5"/>
      <c r="E92" s="4"/>
      <c r="F92" s="5"/>
      <c r="G92" s="4"/>
      <c r="H92" s="5"/>
      <c r="I92" s="4"/>
      <c r="J92" s="5"/>
      <c r="K92" s="4"/>
      <c r="L92" s="5"/>
      <c r="M92" s="4"/>
      <c r="N92" s="5"/>
      <c r="O92" s="4"/>
      <c r="P92" s="5"/>
      <c r="Q92" s="4"/>
      <c r="R92" s="5"/>
      <c r="S92" s="4"/>
      <c r="T92" s="5"/>
      <c r="U92" s="4"/>
      <c r="V92" s="5"/>
      <c r="W92" s="4"/>
      <c r="X92" s="5"/>
      <c r="Y92" s="4"/>
      <c r="Z92" s="5"/>
      <c r="AA92" s="4"/>
      <c r="AB92" s="5"/>
      <c r="AC92" s="4"/>
      <c r="AD92" s="5"/>
      <c r="AE92" s="4"/>
      <c r="AF92" s="5"/>
      <c r="AG92" s="4"/>
      <c r="AH92" s="5"/>
      <c r="AI92" s="4"/>
      <c r="AJ92" s="5"/>
      <c r="AK92" s="4"/>
      <c r="AL92" s="5"/>
      <c r="AM92" s="4"/>
      <c r="AN92" s="5"/>
    </row>
    <row r="93">
      <c r="A93" s="4"/>
      <c r="B93" s="5"/>
      <c r="C93" s="4"/>
      <c r="D93" s="5"/>
      <c r="E93" s="4"/>
      <c r="F93" s="5"/>
      <c r="G93" s="4"/>
      <c r="H93" s="5"/>
      <c r="I93" s="4"/>
      <c r="J93" s="5"/>
      <c r="K93" s="4"/>
      <c r="L93" s="5"/>
      <c r="M93" s="4"/>
      <c r="N93" s="5"/>
      <c r="O93" s="4"/>
      <c r="P93" s="5"/>
      <c r="Q93" s="4"/>
      <c r="R93" s="5"/>
      <c r="S93" s="4"/>
      <c r="T93" s="5"/>
      <c r="U93" s="4"/>
      <c r="V93" s="5"/>
      <c r="W93" s="4"/>
      <c r="X93" s="5"/>
      <c r="Y93" s="4"/>
      <c r="Z93" s="5"/>
      <c r="AA93" s="4"/>
      <c r="AB93" s="5"/>
      <c r="AC93" s="4"/>
      <c r="AD93" s="5"/>
      <c r="AE93" s="4"/>
      <c r="AF93" s="5"/>
      <c r="AG93" s="4"/>
      <c r="AH93" s="5"/>
      <c r="AI93" s="4"/>
      <c r="AJ93" s="5"/>
      <c r="AK93" s="4"/>
      <c r="AL93" s="5"/>
      <c r="AM93" s="4"/>
      <c r="AN93" s="5"/>
    </row>
    <row r="94">
      <c r="A94" s="4"/>
      <c r="B94" s="5"/>
      <c r="C94" s="4"/>
      <c r="D94" s="5"/>
      <c r="E94" s="4"/>
      <c r="F94" s="5"/>
      <c r="G94" s="4"/>
      <c r="H94" s="5"/>
      <c r="I94" s="4"/>
      <c r="J94" s="5"/>
      <c r="K94" s="4"/>
      <c r="L94" s="5"/>
      <c r="M94" s="4"/>
      <c r="N94" s="5"/>
      <c r="O94" s="4"/>
      <c r="P94" s="5"/>
      <c r="Q94" s="4"/>
      <c r="R94" s="5"/>
      <c r="S94" s="4"/>
      <c r="T94" s="5"/>
      <c r="U94" s="4"/>
      <c r="V94" s="5"/>
      <c r="W94" s="4"/>
      <c r="X94" s="5"/>
      <c r="Y94" s="4"/>
      <c r="Z94" s="5"/>
      <c r="AA94" s="4"/>
      <c r="AB94" s="5"/>
      <c r="AC94" s="4"/>
      <c r="AD94" s="5"/>
      <c r="AE94" s="4"/>
      <c r="AF94" s="5"/>
      <c r="AG94" s="4"/>
      <c r="AH94" s="5"/>
      <c r="AI94" s="4"/>
      <c r="AJ94" s="5"/>
      <c r="AK94" s="4"/>
      <c r="AL94" s="5"/>
      <c r="AM94" s="4"/>
      <c r="AN94" s="5"/>
    </row>
    <row r="95">
      <c r="A95" s="4"/>
      <c r="B95" s="5"/>
      <c r="C95" s="4"/>
      <c r="D95" s="5"/>
      <c r="E95" s="4"/>
      <c r="F95" s="5"/>
      <c r="G95" s="4"/>
      <c r="H95" s="5"/>
      <c r="I95" s="4"/>
      <c r="J95" s="5"/>
      <c r="K95" s="4"/>
      <c r="L95" s="5"/>
      <c r="M95" s="4"/>
      <c r="N95" s="5"/>
      <c r="O95" s="4"/>
      <c r="P95" s="5"/>
      <c r="Q95" s="4"/>
      <c r="R95" s="5"/>
      <c r="S95" s="4"/>
      <c r="T95" s="5"/>
      <c r="U95" s="4"/>
      <c r="V95" s="5"/>
      <c r="W95" s="4"/>
      <c r="X95" s="5"/>
      <c r="Y95" s="4"/>
      <c r="Z95" s="5"/>
      <c r="AA95" s="4"/>
      <c r="AB95" s="5"/>
      <c r="AC95" s="4"/>
      <c r="AD95" s="5"/>
      <c r="AE95" s="4"/>
      <c r="AF95" s="5"/>
      <c r="AG95" s="4"/>
      <c r="AH95" s="5"/>
      <c r="AI95" s="4"/>
      <c r="AJ95" s="5"/>
      <c r="AK95" s="4"/>
      <c r="AL95" s="5"/>
      <c r="AM95" s="4"/>
      <c r="AN95" s="5"/>
    </row>
    <row r="96">
      <c r="A96" s="4"/>
      <c r="B96" s="5"/>
      <c r="C96" s="4"/>
      <c r="D96" s="5"/>
      <c r="E96" s="4"/>
      <c r="F96" s="5"/>
      <c r="G96" s="4"/>
      <c r="H96" s="5"/>
      <c r="I96" s="4"/>
      <c r="J96" s="5"/>
      <c r="K96" s="4"/>
      <c r="L96" s="5"/>
      <c r="M96" s="4"/>
      <c r="N96" s="5"/>
      <c r="O96" s="4"/>
      <c r="P96" s="5"/>
      <c r="Q96" s="4"/>
      <c r="R96" s="5"/>
      <c r="S96" s="4"/>
      <c r="T96" s="5"/>
      <c r="U96" s="4"/>
      <c r="V96" s="5"/>
      <c r="W96" s="4"/>
      <c r="X96" s="5"/>
      <c r="Y96" s="4"/>
      <c r="Z96" s="5"/>
      <c r="AA96" s="4"/>
      <c r="AB96" s="5"/>
      <c r="AC96" s="4"/>
      <c r="AD96" s="5"/>
      <c r="AE96" s="4"/>
      <c r="AF96" s="5"/>
      <c r="AG96" s="4"/>
      <c r="AH96" s="5"/>
      <c r="AI96" s="4"/>
      <c r="AJ96" s="5"/>
      <c r="AK96" s="4"/>
      <c r="AL96" s="5"/>
      <c r="AM96" s="4"/>
      <c r="AN96" s="5"/>
    </row>
    <row r="97">
      <c r="A97" s="4"/>
      <c r="B97" s="5"/>
      <c r="C97" s="4"/>
      <c r="D97" s="5"/>
      <c r="E97" s="4"/>
      <c r="F97" s="5"/>
      <c r="G97" s="4"/>
      <c r="H97" s="5"/>
      <c r="I97" s="4"/>
      <c r="J97" s="5"/>
      <c r="K97" s="4"/>
      <c r="L97" s="5"/>
      <c r="M97" s="4"/>
      <c r="N97" s="5"/>
      <c r="O97" s="4"/>
      <c r="P97" s="5"/>
      <c r="Q97" s="4"/>
      <c r="R97" s="5"/>
      <c r="S97" s="4"/>
      <c r="T97" s="5"/>
      <c r="U97" s="4"/>
      <c r="V97" s="5"/>
      <c r="W97" s="4"/>
      <c r="X97" s="5"/>
      <c r="Y97" s="4"/>
      <c r="Z97" s="5"/>
      <c r="AA97" s="4"/>
      <c r="AB97" s="5"/>
      <c r="AC97" s="4"/>
      <c r="AD97" s="5"/>
      <c r="AE97" s="4"/>
      <c r="AF97" s="5"/>
      <c r="AG97" s="4"/>
      <c r="AH97" s="5"/>
      <c r="AI97" s="4"/>
      <c r="AJ97" s="5"/>
      <c r="AK97" s="4"/>
      <c r="AL97" s="5"/>
      <c r="AM97" s="4"/>
      <c r="AN97" s="5"/>
    </row>
    <row r="98">
      <c r="A98" s="4"/>
      <c r="B98" s="5"/>
      <c r="C98" s="4"/>
      <c r="D98" s="5"/>
      <c r="E98" s="4"/>
      <c r="F98" s="5"/>
      <c r="G98" s="4"/>
      <c r="H98" s="5"/>
      <c r="I98" s="4"/>
      <c r="J98" s="5"/>
      <c r="K98" s="4"/>
      <c r="L98" s="5"/>
      <c r="M98" s="4"/>
      <c r="N98" s="5"/>
      <c r="O98" s="4"/>
      <c r="P98" s="5"/>
      <c r="Q98" s="4"/>
      <c r="R98" s="5"/>
      <c r="S98" s="4"/>
      <c r="T98" s="5"/>
      <c r="U98" s="4"/>
      <c r="V98" s="5"/>
      <c r="W98" s="4"/>
      <c r="X98" s="5"/>
      <c r="Y98" s="4"/>
      <c r="Z98" s="5"/>
      <c r="AA98" s="4"/>
      <c r="AB98" s="5"/>
      <c r="AC98" s="4"/>
      <c r="AD98" s="5"/>
      <c r="AE98" s="4"/>
      <c r="AF98" s="5"/>
      <c r="AG98" s="4"/>
      <c r="AH98" s="5"/>
      <c r="AI98" s="4"/>
      <c r="AJ98" s="5"/>
      <c r="AK98" s="4"/>
      <c r="AL98" s="5"/>
      <c r="AM98" s="4"/>
      <c r="AN98" s="5"/>
    </row>
    <row r="99">
      <c r="A99" s="4"/>
      <c r="B99" s="5"/>
      <c r="C99" s="4"/>
      <c r="D99" s="5"/>
      <c r="E99" s="4"/>
      <c r="F99" s="5"/>
      <c r="G99" s="4"/>
      <c r="H99" s="5"/>
      <c r="I99" s="4"/>
      <c r="J99" s="5"/>
      <c r="K99" s="4"/>
      <c r="L99" s="5"/>
      <c r="M99" s="4"/>
      <c r="N99" s="5"/>
      <c r="O99" s="4"/>
      <c r="P99" s="5"/>
      <c r="Q99" s="4"/>
      <c r="R99" s="5"/>
      <c r="S99" s="4"/>
      <c r="T99" s="5"/>
      <c r="U99" s="4"/>
      <c r="V99" s="5"/>
      <c r="W99" s="4"/>
      <c r="X99" s="5"/>
      <c r="Y99" s="4"/>
      <c r="Z99" s="5"/>
      <c r="AA99" s="4"/>
      <c r="AB99" s="5"/>
      <c r="AC99" s="4"/>
      <c r="AD99" s="5"/>
      <c r="AE99" s="4"/>
      <c r="AF99" s="5"/>
      <c r="AG99" s="4"/>
      <c r="AH99" s="5"/>
      <c r="AI99" s="4"/>
      <c r="AJ99" s="5"/>
      <c r="AK99" s="4"/>
      <c r="AL99" s="5"/>
      <c r="AM99" s="4"/>
      <c r="AN99" s="5"/>
    </row>
    <row r="100">
      <c r="A100" s="4"/>
      <c r="B100" s="5"/>
      <c r="C100" s="4"/>
      <c r="D100" s="5"/>
      <c r="E100" s="4"/>
      <c r="F100" s="5"/>
      <c r="G100" s="4"/>
      <c r="H100" s="5"/>
      <c r="I100" s="4"/>
      <c r="J100" s="5"/>
      <c r="K100" s="4"/>
      <c r="L100" s="5"/>
      <c r="M100" s="4"/>
      <c r="N100" s="5"/>
      <c r="O100" s="4"/>
      <c r="P100" s="5"/>
      <c r="Q100" s="4"/>
      <c r="R100" s="5"/>
      <c r="S100" s="4"/>
      <c r="T100" s="5"/>
      <c r="U100" s="4"/>
      <c r="V100" s="5"/>
      <c r="W100" s="4"/>
      <c r="X100" s="5"/>
      <c r="Y100" s="4"/>
      <c r="Z100" s="5"/>
      <c r="AA100" s="4"/>
      <c r="AB100" s="5"/>
      <c r="AC100" s="4"/>
      <c r="AD100" s="5"/>
      <c r="AE100" s="4"/>
      <c r="AF100" s="5"/>
      <c r="AG100" s="4"/>
      <c r="AH100" s="5"/>
      <c r="AI100" s="4"/>
      <c r="AJ100" s="5"/>
      <c r="AK100" s="4"/>
      <c r="AL100" s="5"/>
      <c r="AM100" s="4"/>
      <c r="AN100" s="5"/>
    </row>
    <row r="101">
      <c r="A101" s="4"/>
      <c r="B101" s="5"/>
      <c r="C101" s="4"/>
      <c r="D101" s="5"/>
      <c r="E101" s="4"/>
      <c r="F101" s="5"/>
      <c r="G101" s="4"/>
      <c r="H101" s="5"/>
      <c r="I101" s="4"/>
      <c r="J101" s="5"/>
      <c r="K101" s="4"/>
      <c r="L101" s="5"/>
      <c r="M101" s="4"/>
      <c r="N101" s="5"/>
      <c r="O101" s="4"/>
      <c r="P101" s="5"/>
      <c r="Q101" s="4"/>
      <c r="R101" s="5"/>
      <c r="S101" s="4"/>
      <c r="T101" s="5"/>
      <c r="U101" s="4"/>
      <c r="V101" s="5"/>
      <c r="W101" s="4"/>
      <c r="X101" s="5"/>
      <c r="Y101" s="4"/>
      <c r="Z101" s="5"/>
      <c r="AA101" s="4"/>
      <c r="AB101" s="5"/>
      <c r="AC101" s="4"/>
      <c r="AD101" s="5"/>
      <c r="AE101" s="4"/>
      <c r="AF101" s="5"/>
      <c r="AG101" s="4"/>
      <c r="AH101" s="5"/>
      <c r="AI101" s="4"/>
      <c r="AJ101" s="5"/>
      <c r="AK101" s="4"/>
      <c r="AL101" s="5"/>
      <c r="AM101" s="4"/>
      <c r="AN101" s="5"/>
    </row>
    <row r="102">
      <c r="A102" s="4"/>
      <c r="B102" s="5"/>
      <c r="C102" s="4"/>
      <c r="D102" s="5"/>
      <c r="E102" s="4"/>
      <c r="F102" s="5"/>
      <c r="G102" s="4"/>
      <c r="H102" s="5"/>
      <c r="I102" s="4"/>
      <c r="J102" s="5"/>
      <c r="K102" s="4"/>
      <c r="L102" s="5"/>
      <c r="M102" s="4"/>
      <c r="N102" s="5"/>
      <c r="O102" s="4"/>
      <c r="P102" s="5"/>
      <c r="Q102" s="4"/>
      <c r="R102" s="5"/>
      <c r="S102" s="4"/>
      <c r="T102" s="5"/>
      <c r="U102" s="4"/>
      <c r="V102" s="5"/>
      <c r="W102" s="4"/>
      <c r="X102" s="5"/>
      <c r="Y102" s="4"/>
      <c r="Z102" s="5"/>
      <c r="AA102" s="4"/>
      <c r="AB102" s="5"/>
      <c r="AC102" s="4"/>
      <c r="AD102" s="5"/>
      <c r="AE102" s="4"/>
      <c r="AF102" s="5"/>
      <c r="AG102" s="4"/>
      <c r="AH102" s="5"/>
      <c r="AI102" s="4"/>
      <c r="AJ102" s="5"/>
      <c r="AK102" s="4"/>
      <c r="AL102" s="5"/>
      <c r="AM102" s="4"/>
      <c r="AN102" s="5"/>
    </row>
    <row r="103">
      <c r="A103" s="4"/>
      <c r="B103" s="5"/>
      <c r="C103" s="4"/>
      <c r="D103" s="5"/>
      <c r="E103" s="4"/>
      <c r="F103" s="5"/>
      <c r="G103" s="4"/>
      <c r="H103" s="5"/>
      <c r="I103" s="4"/>
      <c r="J103" s="5"/>
      <c r="K103" s="4"/>
      <c r="L103" s="5"/>
      <c r="M103" s="4"/>
      <c r="N103" s="5"/>
      <c r="O103" s="4"/>
      <c r="P103" s="5"/>
      <c r="Q103" s="4"/>
      <c r="R103" s="5"/>
      <c r="S103" s="4"/>
      <c r="T103" s="5"/>
      <c r="U103" s="4"/>
      <c r="V103" s="5"/>
      <c r="W103" s="4"/>
      <c r="X103" s="5"/>
      <c r="Y103" s="4"/>
      <c r="Z103" s="5"/>
      <c r="AA103" s="4"/>
      <c r="AB103" s="5"/>
      <c r="AC103" s="4"/>
      <c r="AD103" s="5"/>
      <c r="AE103" s="4"/>
      <c r="AF103" s="5"/>
      <c r="AG103" s="4"/>
      <c r="AH103" s="5"/>
      <c r="AI103" s="4"/>
      <c r="AJ103" s="5"/>
      <c r="AK103" s="4"/>
      <c r="AL103" s="5"/>
      <c r="AM103" s="4"/>
      <c r="AN103" s="5"/>
    </row>
    <row r="104">
      <c r="A104" s="4"/>
      <c r="B104" s="5"/>
      <c r="C104" s="4"/>
      <c r="D104" s="5"/>
      <c r="E104" s="4"/>
      <c r="F104" s="5"/>
      <c r="G104" s="4"/>
      <c r="H104" s="5"/>
      <c r="I104" s="4"/>
      <c r="J104" s="5"/>
      <c r="K104" s="4"/>
      <c r="L104" s="5"/>
      <c r="M104" s="4"/>
      <c r="N104" s="5"/>
      <c r="O104" s="4"/>
      <c r="P104" s="5"/>
      <c r="Q104" s="4"/>
      <c r="R104" s="5"/>
      <c r="S104" s="4"/>
      <c r="T104" s="5"/>
      <c r="U104" s="4"/>
      <c r="V104" s="5"/>
      <c r="W104" s="4"/>
      <c r="X104" s="5"/>
      <c r="Y104" s="4"/>
      <c r="Z104" s="5"/>
      <c r="AA104" s="4"/>
      <c r="AB104" s="5"/>
      <c r="AC104" s="4"/>
      <c r="AD104" s="5"/>
      <c r="AE104" s="4"/>
      <c r="AF104" s="5"/>
      <c r="AG104" s="4"/>
      <c r="AH104" s="5"/>
      <c r="AI104" s="4"/>
      <c r="AJ104" s="5"/>
      <c r="AK104" s="4"/>
      <c r="AL104" s="5"/>
      <c r="AM104" s="4"/>
      <c r="AN104" s="5"/>
    </row>
    <row r="105">
      <c r="A105" s="4"/>
      <c r="B105" s="5"/>
      <c r="C105" s="4"/>
      <c r="D105" s="5"/>
      <c r="E105" s="4"/>
      <c r="F105" s="5"/>
      <c r="G105" s="4"/>
      <c r="H105" s="5"/>
      <c r="I105" s="4"/>
      <c r="J105" s="5"/>
      <c r="K105" s="4"/>
      <c r="L105" s="5"/>
      <c r="M105" s="4"/>
      <c r="N105" s="5"/>
      <c r="O105" s="4"/>
      <c r="P105" s="5"/>
      <c r="Q105" s="4"/>
      <c r="R105" s="5"/>
      <c r="S105" s="4"/>
      <c r="T105" s="5"/>
      <c r="U105" s="4"/>
      <c r="V105" s="5"/>
      <c r="W105" s="4"/>
      <c r="X105" s="5"/>
      <c r="Y105" s="4"/>
      <c r="Z105" s="5"/>
      <c r="AA105" s="4"/>
      <c r="AB105" s="5"/>
      <c r="AC105" s="4"/>
      <c r="AD105" s="5"/>
      <c r="AE105" s="4"/>
      <c r="AF105" s="5"/>
      <c r="AG105" s="4"/>
      <c r="AH105" s="5"/>
      <c r="AI105" s="4"/>
      <c r="AJ105" s="5"/>
      <c r="AK105" s="4"/>
      <c r="AL105" s="5"/>
      <c r="AM105" s="4"/>
      <c r="AN105" s="5"/>
    </row>
    <row r="106">
      <c r="A106" s="4"/>
      <c r="B106" s="5"/>
      <c r="C106" s="4"/>
      <c r="D106" s="5"/>
      <c r="E106" s="4"/>
      <c r="F106" s="5"/>
      <c r="G106" s="4"/>
      <c r="H106" s="5"/>
      <c r="I106" s="4"/>
      <c r="J106" s="5"/>
      <c r="K106" s="4"/>
      <c r="L106" s="5"/>
      <c r="M106" s="4"/>
      <c r="N106" s="5"/>
      <c r="O106" s="4"/>
      <c r="P106" s="5"/>
      <c r="Q106" s="4"/>
      <c r="R106" s="5"/>
      <c r="S106" s="4"/>
      <c r="T106" s="5"/>
      <c r="U106" s="4"/>
      <c r="V106" s="5"/>
      <c r="W106" s="4"/>
      <c r="X106" s="5"/>
      <c r="Y106" s="4"/>
      <c r="Z106" s="5"/>
      <c r="AA106" s="4"/>
      <c r="AB106" s="5"/>
      <c r="AC106" s="4"/>
      <c r="AD106" s="5"/>
      <c r="AE106" s="4"/>
      <c r="AF106" s="5"/>
      <c r="AG106" s="4"/>
      <c r="AH106" s="5"/>
      <c r="AI106" s="4"/>
      <c r="AJ106" s="5"/>
      <c r="AK106" s="4"/>
      <c r="AL106" s="5"/>
      <c r="AM106" s="4"/>
      <c r="AN106" s="5"/>
    </row>
    <row r="107">
      <c r="A107" s="4"/>
      <c r="B107" s="5"/>
      <c r="C107" s="4"/>
      <c r="D107" s="5"/>
      <c r="E107" s="4"/>
      <c r="F107" s="5"/>
      <c r="G107" s="4"/>
      <c r="H107" s="5"/>
      <c r="I107" s="4"/>
      <c r="J107" s="5"/>
      <c r="K107" s="4"/>
      <c r="L107" s="5"/>
      <c r="M107" s="4"/>
      <c r="N107" s="5"/>
      <c r="O107" s="4"/>
      <c r="P107" s="5"/>
      <c r="Q107" s="4"/>
      <c r="R107" s="5"/>
      <c r="S107" s="4"/>
      <c r="T107" s="5"/>
      <c r="U107" s="4"/>
      <c r="V107" s="5"/>
      <c r="W107" s="4"/>
      <c r="X107" s="5"/>
      <c r="Y107" s="4"/>
      <c r="Z107" s="5"/>
      <c r="AA107" s="4"/>
      <c r="AB107" s="5"/>
      <c r="AC107" s="4"/>
      <c r="AD107" s="5"/>
      <c r="AE107" s="4"/>
      <c r="AF107" s="5"/>
      <c r="AG107" s="4"/>
      <c r="AH107" s="5"/>
      <c r="AI107" s="4"/>
      <c r="AJ107" s="5"/>
      <c r="AK107" s="4"/>
      <c r="AL107" s="5"/>
      <c r="AM107" s="4"/>
      <c r="AN107" s="5"/>
    </row>
    <row r="108">
      <c r="A108" s="4"/>
      <c r="B108" s="5"/>
      <c r="C108" s="4"/>
      <c r="D108" s="5"/>
      <c r="E108" s="4"/>
      <c r="F108" s="5"/>
      <c r="G108" s="4"/>
      <c r="H108" s="5"/>
      <c r="I108" s="4"/>
      <c r="J108" s="5"/>
      <c r="K108" s="4"/>
      <c r="L108" s="5"/>
      <c r="M108" s="4"/>
      <c r="N108" s="5"/>
      <c r="O108" s="4"/>
      <c r="P108" s="5"/>
      <c r="Q108" s="4"/>
      <c r="R108" s="5"/>
      <c r="S108" s="4"/>
      <c r="T108" s="5"/>
      <c r="U108" s="4"/>
      <c r="V108" s="5"/>
      <c r="W108" s="4"/>
      <c r="X108" s="5"/>
      <c r="Y108" s="4"/>
      <c r="Z108" s="5"/>
      <c r="AA108" s="4"/>
      <c r="AB108" s="5"/>
      <c r="AC108" s="4"/>
      <c r="AD108" s="5"/>
      <c r="AE108" s="4"/>
      <c r="AF108" s="5"/>
      <c r="AG108" s="4"/>
      <c r="AH108" s="5"/>
      <c r="AI108" s="4"/>
      <c r="AJ108" s="5"/>
      <c r="AK108" s="4"/>
      <c r="AL108" s="5"/>
      <c r="AM108" s="4"/>
      <c r="AN108" s="5"/>
    </row>
    <row r="109">
      <c r="A109" s="4"/>
      <c r="B109" s="5"/>
      <c r="C109" s="4"/>
      <c r="D109" s="5"/>
      <c r="E109" s="4"/>
      <c r="F109" s="5"/>
      <c r="G109" s="4"/>
      <c r="H109" s="5"/>
      <c r="I109" s="4"/>
      <c r="J109" s="5"/>
      <c r="K109" s="4"/>
      <c r="L109" s="5"/>
      <c r="M109" s="4"/>
      <c r="N109" s="5"/>
      <c r="O109" s="4"/>
      <c r="P109" s="5"/>
      <c r="Q109" s="4"/>
      <c r="R109" s="5"/>
      <c r="S109" s="4"/>
      <c r="T109" s="5"/>
      <c r="U109" s="4"/>
      <c r="V109" s="5"/>
      <c r="W109" s="4"/>
      <c r="X109" s="5"/>
      <c r="Y109" s="4"/>
      <c r="Z109" s="5"/>
      <c r="AA109" s="4"/>
      <c r="AB109" s="5"/>
      <c r="AC109" s="4"/>
      <c r="AD109" s="5"/>
      <c r="AE109" s="4"/>
      <c r="AF109" s="5"/>
      <c r="AG109" s="4"/>
      <c r="AH109" s="5"/>
      <c r="AI109" s="4"/>
      <c r="AJ109" s="5"/>
      <c r="AK109" s="4"/>
      <c r="AL109" s="5"/>
      <c r="AM109" s="4"/>
      <c r="AN109" s="5"/>
    </row>
    <row r="110">
      <c r="A110" s="4"/>
      <c r="B110" s="5"/>
      <c r="C110" s="4"/>
      <c r="D110" s="5"/>
      <c r="E110" s="4"/>
      <c r="F110" s="5"/>
      <c r="G110" s="4"/>
      <c r="H110" s="5"/>
      <c r="I110" s="4"/>
      <c r="J110" s="5"/>
      <c r="K110" s="4"/>
      <c r="L110" s="5"/>
      <c r="M110" s="4"/>
      <c r="N110" s="5"/>
      <c r="O110" s="4"/>
      <c r="P110" s="5"/>
      <c r="Q110" s="4"/>
      <c r="R110" s="5"/>
      <c r="S110" s="4"/>
      <c r="T110" s="5"/>
      <c r="U110" s="4"/>
      <c r="V110" s="5"/>
      <c r="W110" s="4"/>
      <c r="X110" s="5"/>
      <c r="Y110" s="4"/>
      <c r="Z110" s="5"/>
      <c r="AA110" s="4"/>
      <c r="AB110" s="5"/>
      <c r="AC110" s="4"/>
      <c r="AD110" s="5"/>
      <c r="AE110" s="4"/>
      <c r="AF110" s="5"/>
      <c r="AG110" s="4"/>
      <c r="AH110" s="5"/>
      <c r="AI110" s="4"/>
      <c r="AJ110" s="5"/>
      <c r="AK110" s="4"/>
      <c r="AL110" s="5"/>
      <c r="AM110" s="4"/>
      <c r="AN110" s="5"/>
    </row>
    <row r="111">
      <c r="A111" s="4"/>
      <c r="B111" s="5"/>
      <c r="C111" s="4"/>
      <c r="D111" s="5"/>
      <c r="E111" s="4"/>
      <c r="F111" s="5"/>
      <c r="G111" s="4"/>
      <c r="H111" s="5"/>
      <c r="I111" s="4"/>
      <c r="J111" s="5"/>
      <c r="K111" s="4"/>
      <c r="L111" s="5"/>
      <c r="M111" s="4"/>
      <c r="N111" s="5"/>
      <c r="O111" s="4"/>
      <c r="P111" s="5"/>
      <c r="Q111" s="4"/>
      <c r="R111" s="5"/>
      <c r="S111" s="4"/>
      <c r="T111" s="5"/>
      <c r="U111" s="4"/>
      <c r="V111" s="5"/>
      <c r="W111" s="4"/>
      <c r="X111" s="5"/>
      <c r="Y111" s="4"/>
      <c r="Z111" s="5"/>
      <c r="AA111" s="4"/>
      <c r="AB111" s="5"/>
      <c r="AC111" s="4"/>
      <c r="AD111" s="5"/>
      <c r="AE111" s="4"/>
      <c r="AF111" s="5"/>
      <c r="AG111" s="4"/>
      <c r="AH111" s="5"/>
      <c r="AI111" s="4"/>
      <c r="AJ111" s="5"/>
      <c r="AK111" s="4"/>
      <c r="AL111" s="5"/>
      <c r="AM111" s="4"/>
      <c r="AN111" s="5"/>
    </row>
    <row r="112">
      <c r="A112" s="4"/>
      <c r="B112" s="5"/>
      <c r="C112" s="4"/>
      <c r="D112" s="5"/>
      <c r="E112" s="4"/>
      <c r="F112" s="5"/>
      <c r="G112" s="4"/>
      <c r="H112" s="5"/>
      <c r="I112" s="4"/>
      <c r="J112" s="5"/>
      <c r="K112" s="4"/>
      <c r="L112" s="5"/>
      <c r="M112" s="4"/>
      <c r="N112" s="5"/>
      <c r="O112" s="4"/>
      <c r="P112" s="5"/>
      <c r="Q112" s="4"/>
      <c r="R112" s="5"/>
      <c r="S112" s="4"/>
      <c r="T112" s="5"/>
      <c r="U112" s="4"/>
      <c r="V112" s="5"/>
      <c r="W112" s="4"/>
      <c r="X112" s="5"/>
      <c r="Y112" s="4"/>
      <c r="Z112" s="5"/>
      <c r="AA112" s="4"/>
      <c r="AB112" s="5"/>
      <c r="AC112" s="4"/>
      <c r="AD112" s="5"/>
      <c r="AE112" s="4"/>
      <c r="AF112" s="5"/>
      <c r="AG112" s="4"/>
      <c r="AH112" s="5"/>
      <c r="AI112" s="4"/>
      <c r="AJ112" s="5"/>
      <c r="AK112" s="4"/>
      <c r="AL112" s="5"/>
      <c r="AM112" s="4"/>
      <c r="AN112" s="5"/>
    </row>
    <row r="113">
      <c r="A113" s="4"/>
      <c r="B113" s="5"/>
      <c r="C113" s="4"/>
      <c r="D113" s="5"/>
      <c r="E113" s="4"/>
      <c r="F113" s="5"/>
      <c r="G113" s="4"/>
      <c r="H113" s="5"/>
      <c r="I113" s="4"/>
      <c r="J113" s="5"/>
      <c r="K113" s="4"/>
      <c r="L113" s="5"/>
      <c r="M113" s="4"/>
      <c r="N113" s="5"/>
      <c r="O113" s="4"/>
      <c r="P113" s="5"/>
      <c r="Q113" s="4"/>
      <c r="R113" s="5"/>
      <c r="S113" s="4"/>
      <c r="T113" s="5"/>
      <c r="U113" s="4"/>
      <c r="V113" s="5"/>
      <c r="W113" s="4"/>
      <c r="X113" s="5"/>
      <c r="Y113" s="4"/>
      <c r="Z113" s="5"/>
      <c r="AA113" s="4"/>
      <c r="AB113" s="5"/>
      <c r="AC113" s="4"/>
      <c r="AD113" s="5"/>
      <c r="AE113" s="4"/>
      <c r="AF113" s="5"/>
      <c r="AG113" s="4"/>
      <c r="AH113" s="5"/>
      <c r="AI113" s="4"/>
      <c r="AJ113" s="5"/>
      <c r="AK113" s="4"/>
      <c r="AL113" s="5"/>
      <c r="AM113" s="4"/>
      <c r="AN113" s="5"/>
    </row>
    <row r="114">
      <c r="A114" s="4"/>
      <c r="B114" s="5"/>
      <c r="C114" s="4"/>
      <c r="D114" s="5"/>
      <c r="E114" s="4"/>
      <c r="F114" s="5"/>
      <c r="G114" s="4"/>
      <c r="H114" s="5"/>
      <c r="I114" s="4"/>
      <c r="J114" s="5"/>
      <c r="K114" s="4"/>
      <c r="L114" s="5"/>
      <c r="M114" s="4"/>
      <c r="N114" s="5"/>
      <c r="O114" s="4"/>
      <c r="P114" s="5"/>
      <c r="Q114" s="4"/>
      <c r="R114" s="5"/>
      <c r="S114" s="4"/>
      <c r="T114" s="5"/>
      <c r="U114" s="4"/>
      <c r="V114" s="5"/>
      <c r="W114" s="4"/>
      <c r="X114" s="5"/>
      <c r="Y114" s="4"/>
      <c r="Z114" s="5"/>
      <c r="AA114" s="4"/>
      <c r="AB114" s="5"/>
      <c r="AC114" s="4"/>
      <c r="AD114" s="5"/>
      <c r="AE114" s="4"/>
      <c r="AF114" s="5"/>
      <c r="AG114" s="4"/>
      <c r="AH114" s="5"/>
      <c r="AI114" s="4"/>
      <c r="AJ114" s="5"/>
      <c r="AK114" s="4"/>
      <c r="AL114" s="5"/>
      <c r="AM114" s="4"/>
      <c r="AN114" s="5"/>
    </row>
    <row r="115">
      <c r="A115" s="4"/>
      <c r="B115" s="5"/>
      <c r="C115" s="4"/>
      <c r="D115" s="5"/>
      <c r="E115" s="4"/>
      <c r="F115" s="5"/>
      <c r="G115" s="4"/>
      <c r="H115" s="5"/>
      <c r="I115" s="4"/>
      <c r="J115" s="5"/>
      <c r="K115" s="4"/>
      <c r="L115" s="5"/>
      <c r="M115" s="4"/>
      <c r="N115" s="5"/>
      <c r="O115" s="4"/>
      <c r="P115" s="5"/>
      <c r="Q115" s="4"/>
      <c r="R115" s="5"/>
      <c r="S115" s="4"/>
      <c r="T115" s="5"/>
      <c r="U115" s="4"/>
      <c r="V115" s="5"/>
      <c r="W115" s="4"/>
      <c r="X115" s="5"/>
      <c r="Y115" s="4"/>
      <c r="Z115" s="5"/>
      <c r="AA115" s="4"/>
      <c r="AB115" s="5"/>
      <c r="AC115" s="4"/>
      <c r="AD115" s="5"/>
      <c r="AE115" s="4"/>
      <c r="AF115" s="5"/>
      <c r="AG115" s="4"/>
      <c r="AH115" s="5"/>
      <c r="AI115" s="4"/>
      <c r="AJ115" s="5"/>
      <c r="AK115" s="4"/>
      <c r="AL115" s="5"/>
      <c r="AM115" s="4"/>
      <c r="AN115" s="5"/>
    </row>
    <row r="116">
      <c r="A116" s="4"/>
      <c r="B116" s="5"/>
      <c r="C116" s="4"/>
      <c r="D116" s="5"/>
      <c r="E116" s="4"/>
      <c r="F116" s="5"/>
      <c r="G116" s="4"/>
      <c r="H116" s="5"/>
      <c r="I116" s="4"/>
      <c r="J116" s="5"/>
      <c r="K116" s="4"/>
      <c r="L116" s="5"/>
      <c r="M116" s="4"/>
      <c r="N116" s="5"/>
      <c r="O116" s="4"/>
      <c r="P116" s="5"/>
      <c r="Q116" s="4"/>
      <c r="R116" s="5"/>
      <c r="S116" s="4"/>
      <c r="T116" s="5"/>
      <c r="U116" s="4"/>
      <c r="V116" s="5"/>
      <c r="W116" s="4"/>
      <c r="X116" s="5"/>
      <c r="Y116" s="4"/>
      <c r="Z116" s="5"/>
      <c r="AA116" s="4"/>
      <c r="AB116" s="5"/>
      <c r="AC116" s="4"/>
      <c r="AD116" s="5"/>
      <c r="AE116" s="4"/>
      <c r="AF116" s="5"/>
      <c r="AG116" s="4"/>
      <c r="AH116" s="5"/>
      <c r="AI116" s="4"/>
      <c r="AJ116" s="5"/>
      <c r="AK116" s="4"/>
      <c r="AL116" s="5"/>
      <c r="AM116" s="4"/>
      <c r="AN116" s="5"/>
    </row>
    <row r="117">
      <c r="A117" s="4"/>
      <c r="B117" s="5"/>
      <c r="C117" s="4"/>
      <c r="D117" s="5"/>
      <c r="E117" s="4"/>
      <c r="F117" s="5"/>
      <c r="G117" s="4"/>
      <c r="H117" s="5"/>
      <c r="I117" s="4"/>
      <c r="J117" s="5"/>
      <c r="K117" s="4"/>
      <c r="L117" s="5"/>
      <c r="M117" s="4"/>
      <c r="N117" s="5"/>
      <c r="O117" s="4"/>
      <c r="P117" s="5"/>
      <c r="Q117" s="4"/>
      <c r="R117" s="5"/>
      <c r="S117" s="4"/>
      <c r="T117" s="5"/>
      <c r="U117" s="4"/>
      <c r="V117" s="5"/>
      <c r="W117" s="4"/>
      <c r="X117" s="5"/>
      <c r="Y117" s="4"/>
      <c r="Z117" s="5"/>
      <c r="AA117" s="4"/>
      <c r="AB117" s="5"/>
      <c r="AC117" s="4"/>
      <c r="AD117" s="5"/>
      <c r="AE117" s="4"/>
      <c r="AF117" s="5"/>
      <c r="AG117" s="4"/>
      <c r="AH117" s="5"/>
      <c r="AI117" s="4"/>
      <c r="AJ117" s="5"/>
      <c r="AK117" s="4"/>
      <c r="AL117" s="5"/>
      <c r="AM117" s="4"/>
      <c r="AN117" s="5"/>
    </row>
    <row r="118">
      <c r="A118" s="4"/>
      <c r="B118" s="5"/>
      <c r="C118" s="4"/>
      <c r="D118" s="5"/>
      <c r="E118" s="4"/>
      <c r="F118" s="5"/>
      <c r="G118" s="4"/>
      <c r="H118" s="5"/>
      <c r="I118" s="4"/>
      <c r="J118" s="5"/>
      <c r="K118" s="4"/>
      <c r="L118" s="5"/>
      <c r="M118" s="4"/>
      <c r="N118" s="5"/>
      <c r="O118" s="4"/>
      <c r="P118" s="5"/>
      <c r="Q118" s="4"/>
      <c r="R118" s="5"/>
      <c r="S118" s="4"/>
      <c r="T118" s="5"/>
      <c r="U118" s="4"/>
      <c r="V118" s="5"/>
      <c r="W118" s="4"/>
      <c r="X118" s="5"/>
      <c r="Y118" s="4"/>
      <c r="Z118" s="5"/>
      <c r="AA118" s="4"/>
      <c r="AB118" s="5"/>
      <c r="AC118" s="4"/>
      <c r="AD118" s="5"/>
      <c r="AE118" s="4"/>
      <c r="AF118" s="5"/>
      <c r="AG118" s="4"/>
      <c r="AH118" s="5"/>
      <c r="AI118" s="4"/>
      <c r="AJ118" s="5"/>
      <c r="AK118" s="4"/>
      <c r="AL118" s="5"/>
      <c r="AM118" s="4"/>
      <c r="AN118" s="5"/>
    </row>
    <row r="119">
      <c r="A119" s="4"/>
      <c r="B119" s="5"/>
      <c r="C119" s="4"/>
      <c r="D119" s="5"/>
      <c r="E119" s="4"/>
      <c r="F119" s="5"/>
      <c r="G119" s="4"/>
      <c r="H119" s="5"/>
      <c r="I119" s="4"/>
      <c r="J119" s="5"/>
      <c r="K119" s="4"/>
      <c r="L119" s="5"/>
      <c r="M119" s="4"/>
      <c r="N119" s="5"/>
      <c r="O119" s="4"/>
      <c r="P119" s="5"/>
      <c r="Q119" s="4"/>
      <c r="R119" s="5"/>
      <c r="S119" s="4"/>
      <c r="T119" s="5"/>
      <c r="U119" s="4"/>
      <c r="V119" s="5"/>
      <c r="W119" s="4"/>
      <c r="X119" s="5"/>
      <c r="Y119" s="4"/>
      <c r="Z119" s="5"/>
      <c r="AA119" s="4"/>
      <c r="AB119" s="5"/>
      <c r="AC119" s="4"/>
      <c r="AD119" s="5"/>
      <c r="AE119" s="4"/>
      <c r="AF119" s="5"/>
      <c r="AG119" s="4"/>
      <c r="AH119" s="5"/>
      <c r="AI119" s="4"/>
      <c r="AJ119" s="5"/>
      <c r="AK119" s="4"/>
      <c r="AL119" s="5"/>
      <c r="AM119" s="4"/>
      <c r="AN119" s="5"/>
    </row>
    <row r="120">
      <c r="A120" s="4"/>
      <c r="B120" s="5"/>
      <c r="C120" s="4"/>
      <c r="D120" s="5"/>
      <c r="E120" s="4"/>
      <c r="F120" s="5"/>
      <c r="G120" s="4"/>
      <c r="H120" s="5"/>
      <c r="I120" s="4"/>
      <c r="J120" s="5"/>
      <c r="K120" s="4"/>
      <c r="L120" s="5"/>
      <c r="M120" s="4"/>
      <c r="N120" s="5"/>
      <c r="O120" s="4"/>
      <c r="P120" s="5"/>
      <c r="Q120" s="4"/>
      <c r="R120" s="5"/>
      <c r="S120" s="4"/>
      <c r="T120" s="5"/>
      <c r="U120" s="4"/>
      <c r="V120" s="5"/>
      <c r="W120" s="4"/>
      <c r="X120" s="5"/>
      <c r="Y120" s="4"/>
      <c r="Z120" s="5"/>
      <c r="AA120" s="4"/>
      <c r="AB120" s="5"/>
      <c r="AC120" s="4"/>
      <c r="AD120" s="5"/>
      <c r="AE120" s="4"/>
      <c r="AF120" s="5"/>
      <c r="AG120" s="4"/>
      <c r="AH120" s="5"/>
      <c r="AI120" s="4"/>
      <c r="AJ120" s="5"/>
      <c r="AK120" s="4"/>
      <c r="AL120" s="5"/>
      <c r="AM120" s="4"/>
      <c r="AN120" s="5"/>
    </row>
    <row r="121">
      <c r="A121" s="4"/>
      <c r="B121" s="5"/>
      <c r="C121" s="4"/>
      <c r="D121" s="5"/>
      <c r="E121" s="4"/>
      <c r="F121" s="5"/>
      <c r="G121" s="4"/>
      <c r="H121" s="5"/>
      <c r="I121" s="4"/>
      <c r="J121" s="5"/>
      <c r="K121" s="4"/>
      <c r="L121" s="5"/>
      <c r="M121" s="4"/>
      <c r="N121" s="5"/>
      <c r="O121" s="4"/>
      <c r="P121" s="5"/>
      <c r="Q121" s="4"/>
      <c r="R121" s="5"/>
      <c r="S121" s="4"/>
      <c r="T121" s="5"/>
      <c r="U121" s="4"/>
      <c r="V121" s="5"/>
      <c r="W121" s="4"/>
      <c r="X121" s="5"/>
      <c r="Y121" s="4"/>
      <c r="Z121" s="5"/>
      <c r="AA121" s="4"/>
      <c r="AB121" s="5"/>
      <c r="AC121" s="4"/>
      <c r="AD121" s="5"/>
      <c r="AE121" s="4"/>
      <c r="AF121" s="5"/>
      <c r="AG121" s="4"/>
      <c r="AH121" s="5"/>
      <c r="AI121" s="4"/>
      <c r="AJ121" s="5"/>
      <c r="AK121" s="4"/>
      <c r="AL121" s="5"/>
      <c r="AM121" s="4"/>
      <c r="AN121" s="5"/>
    </row>
    <row r="122">
      <c r="A122" s="4"/>
      <c r="B122" s="5"/>
      <c r="C122" s="4"/>
      <c r="D122" s="5"/>
      <c r="E122" s="4"/>
      <c r="F122" s="5"/>
      <c r="G122" s="4"/>
      <c r="H122" s="5"/>
      <c r="I122" s="4"/>
      <c r="J122" s="5"/>
      <c r="K122" s="4"/>
      <c r="L122" s="5"/>
      <c r="M122" s="4"/>
      <c r="N122" s="5"/>
      <c r="O122" s="4"/>
      <c r="P122" s="5"/>
      <c r="Q122" s="4"/>
      <c r="R122" s="5"/>
      <c r="S122" s="4"/>
      <c r="T122" s="5"/>
      <c r="U122" s="4"/>
      <c r="V122" s="5"/>
      <c r="W122" s="4"/>
      <c r="X122" s="5"/>
      <c r="Y122" s="4"/>
      <c r="Z122" s="5"/>
      <c r="AA122" s="4"/>
      <c r="AB122" s="5"/>
      <c r="AC122" s="4"/>
      <c r="AD122" s="5"/>
      <c r="AE122" s="4"/>
      <c r="AF122" s="5"/>
      <c r="AG122" s="4"/>
      <c r="AH122" s="5"/>
      <c r="AI122" s="4"/>
      <c r="AJ122" s="5"/>
      <c r="AK122" s="4"/>
      <c r="AL122" s="5"/>
      <c r="AM122" s="4"/>
      <c r="AN122" s="5"/>
    </row>
    <row r="123">
      <c r="A123" s="4"/>
      <c r="B123" s="5"/>
      <c r="C123" s="4"/>
      <c r="D123" s="5"/>
      <c r="E123" s="4"/>
      <c r="F123" s="5"/>
      <c r="G123" s="4"/>
      <c r="H123" s="5"/>
      <c r="I123" s="4"/>
      <c r="J123" s="5"/>
      <c r="K123" s="4"/>
      <c r="L123" s="5"/>
      <c r="M123" s="4"/>
      <c r="N123" s="5"/>
      <c r="O123" s="4"/>
      <c r="P123" s="5"/>
      <c r="Q123" s="4"/>
      <c r="R123" s="5"/>
      <c r="S123" s="4"/>
      <c r="T123" s="5"/>
      <c r="U123" s="4"/>
      <c r="V123" s="5"/>
      <c r="W123" s="4"/>
      <c r="X123" s="5"/>
      <c r="Y123" s="4"/>
      <c r="Z123" s="5"/>
      <c r="AA123" s="4"/>
      <c r="AB123" s="5"/>
      <c r="AC123" s="4"/>
      <c r="AD123" s="5"/>
      <c r="AE123" s="4"/>
      <c r="AF123" s="5"/>
      <c r="AG123" s="4"/>
      <c r="AH123" s="5"/>
      <c r="AI123" s="4"/>
      <c r="AJ123" s="5"/>
      <c r="AK123" s="4"/>
      <c r="AL123" s="5"/>
      <c r="AM123" s="4"/>
      <c r="AN123" s="5"/>
    </row>
    <row r="124">
      <c r="A124" s="4"/>
      <c r="B124" s="5"/>
      <c r="C124" s="4"/>
      <c r="D124" s="5"/>
      <c r="E124" s="4"/>
      <c r="F124" s="5"/>
      <c r="G124" s="4"/>
      <c r="H124" s="5"/>
      <c r="I124" s="4"/>
      <c r="J124" s="5"/>
      <c r="K124" s="4"/>
      <c r="L124" s="5"/>
      <c r="M124" s="4"/>
      <c r="N124" s="5"/>
      <c r="O124" s="4"/>
      <c r="P124" s="5"/>
      <c r="Q124" s="4"/>
      <c r="R124" s="5"/>
      <c r="S124" s="4"/>
      <c r="T124" s="5"/>
      <c r="U124" s="4"/>
      <c r="V124" s="5"/>
      <c r="W124" s="4"/>
      <c r="X124" s="5"/>
      <c r="Y124" s="4"/>
      <c r="Z124" s="5"/>
      <c r="AA124" s="4"/>
      <c r="AB124" s="5"/>
      <c r="AC124" s="4"/>
      <c r="AD124" s="5"/>
      <c r="AE124" s="4"/>
      <c r="AF124" s="5"/>
      <c r="AG124" s="4"/>
      <c r="AH124" s="5"/>
      <c r="AI124" s="4"/>
      <c r="AJ124" s="5"/>
      <c r="AK124" s="4"/>
      <c r="AL124" s="5"/>
      <c r="AM124" s="4"/>
      <c r="AN124" s="5"/>
    </row>
    <row r="125">
      <c r="A125" s="4"/>
      <c r="B125" s="5"/>
      <c r="C125" s="4"/>
      <c r="D125" s="5"/>
      <c r="E125" s="4"/>
      <c r="F125" s="5"/>
      <c r="G125" s="4"/>
      <c r="H125" s="5"/>
      <c r="I125" s="4"/>
      <c r="J125" s="5"/>
      <c r="K125" s="4"/>
      <c r="L125" s="5"/>
      <c r="M125" s="4"/>
      <c r="N125" s="5"/>
      <c r="O125" s="4"/>
      <c r="P125" s="5"/>
      <c r="Q125" s="4"/>
      <c r="R125" s="5"/>
      <c r="S125" s="4"/>
      <c r="T125" s="5"/>
      <c r="U125" s="4"/>
      <c r="V125" s="5"/>
      <c r="W125" s="4"/>
      <c r="X125" s="5"/>
      <c r="Y125" s="4"/>
      <c r="Z125" s="5"/>
      <c r="AA125" s="4"/>
      <c r="AB125" s="5"/>
      <c r="AC125" s="4"/>
      <c r="AD125" s="5"/>
      <c r="AE125" s="4"/>
      <c r="AF125" s="5"/>
      <c r="AG125" s="4"/>
      <c r="AH125" s="5"/>
      <c r="AI125" s="4"/>
      <c r="AJ125" s="5"/>
      <c r="AK125" s="4"/>
      <c r="AL125" s="5"/>
      <c r="AM125" s="4"/>
      <c r="AN125" s="5"/>
    </row>
    <row r="126">
      <c r="A126" s="4"/>
      <c r="B126" s="5"/>
      <c r="C126" s="4"/>
      <c r="D126" s="5"/>
      <c r="E126" s="4"/>
      <c r="F126" s="5"/>
      <c r="G126" s="4"/>
      <c r="H126" s="5"/>
      <c r="I126" s="4"/>
      <c r="J126" s="5"/>
      <c r="K126" s="4"/>
      <c r="L126" s="5"/>
      <c r="M126" s="4"/>
      <c r="N126" s="5"/>
      <c r="O126" s="4"/>
      <c r="P126" s="5"/>
      <c r="Q126" s="4"/>
      <c r="R126" s="5"/>
      <c r="S126" s="4"/>
      <c r="T126" s="5"/>
      <c r="U126" s="4"/>
      <c r="V126" s="5"/>
      <c r="W126" s="4"/>
      <c r="X126" s="5"/>
      <c r="Y126" s="4"/>
      <c r="Z126" s="5"/>
      <c r="AA126" s="4"/>
      <c r="AB126" s="5"/>
      <c r="AC126" s="4"/>
      <c r="AD126" s="5"/>
      <c r="AE126" s="4"/>
      <c r="AF126" s="5"/>
      <c r="AG126" s="4"/>
      <c r="AH126" s="5"/>
      <c r="AI126" s="4"/>
      <c r="AJ126" s="5"/>
      <c r="AK126" s="4"/>
      <c r="AL126" s="5"/>
      <c r="AM126" s="4"/>
      <c r="AN126" s="5"/>
    </row>
    <row r="127">
      <c r="A127" s="4"/>
      <c r="B127" s="5"/>
      <c r="C127" s="4"/>
      <c r="D127" s="5"/>
      <c r="E127" s="4"/>
      <c r="F127" s="5"/>
      <c r="G127" s="4"/>
      <c r="H127" s="5"/>
      <c r="I127" s="4"/>
      <c r="J127" s="5"/>
      <c r="K127" s="4"/>
      <c r="L127" s="5"/>
      <c r="M127" s="4"/>
      <c r="N127" s="5"/>
      <c r="O127" s="4"/>
      <c r="P127" s="5"/>
      <c r="Q127" s="4"/>
      <c r="R127" s="5"/>
      <c r="S127" s="4"/>
      <c r="T127" s="5"/>
      <c r="U127" s="4"/>
      <c r="V127" s="5"/>
      <c r="W127" s="4"/>
      <c r="X127" s="5"/>
      <c r="Y127" s="4"/>
      <c r="Z127" s="5"/>
      <c r="AA127" s="4"/>
      <c r="AB127" s="5"/>
      <c r="AC127" s="4"/>
      <c r="AD127" s="5"/>
      <c r="AE127" s="4"/>
      <c r="AF127" s="5"/>
      <c r="AG127" s="4"/>
      <c r="AH127" s="5"/>
      <c r="AI127" s="4"/>
      <c r="AJ127" s="5"/>
      <c r="AK127" s="4"/>
      <c r="AL127" s="5"/>
      <c r="AM127" s="4"/>
      <c r="AN127" s="5"/>
    </row>
    <row r="128">
      <c r="A128" s="4"/>
      <c r="B128" s="5"/>
      <c r="C128" s="4"/>
      <c r="D128" s="5"/>
      <c r="E128" s="4"/>
      <c r="F128" s="5"/>
      <c r="G128" s="4"/>
      <c r="H128" s="5"/>
      <c r="I128" s="4"/>
      <c r="J128" s="5"/>
      <c r="K128" s="4"/>
      <c r="L128" s="5"/>
      <c r="M128" s="4"/>
      <c r="N128" s="5"/>
      <c r="O128" s="4"/>
      <c r="P128" s="5"/>
      <c r="Q128" s="4"/>
      <c r="R128" s="5"/>
      <c r="S128" s="4"/>
      <c r="T128" s="5"/>
      <c r="U128" s="4"/>
      <c r="V128" s="5"/>
      <c r="W128" s="4"/>
      <c r="X128" s="5"/>
      <c r="Y128" s="4"/>
      <c r="Z128" s="5"/>
      <c r="AA128" s="4"/>
      <c r="AB128" s="5"/>
      <c r="AC128" s="4"/>
      <c r="AD128" s="5"/>
      <c r="AE128" s="4"/>
      <c r="AF128" s="5"/>
      <c r="AG128" s="4"/>
      <c r="AH128" s="5"/>
      <c r="AI128" s="4"/>
      <c r="AJ128" s="5"/>
      <c r="AK128" s="4"/>
      <c r="AL128" s="5"/>
      <c r="AM128" s="4"/>
      <c r="AN128" s="5"/>
    </row>
    <row r="129">
      <c r="A129" s="4"/>
      <c r="B129" s="5"/>
      <c r="C129" s="4"/>
      <c r="D129" s="5"/>
      <c r="E129" s="4"/>
      <c r="F129" s="5"/>
      <c r="G129" s="4"/>
      <c r="H129" s="5"/>
      <c r="I129" s="4"/>
      <c r="J129" s="5"/>
      <c r="K129" s="4"/>
      <c r="L129" s="5"/>
      <c r="M129" s="4"/>
      <c r="N129" s="5"/>
      <c r="O129" s="4"/>
      <c r="P129" s="5"/>
      <c r="Q129" s="4"/>
      <c r="R129" s="5"/>
      <c r="S129" s="4"/>
      <c r="T129" s="5"/>
      <c r="U129" s="4"/>
      <c r="V129" s="5"/>
      <c r="W129" s="4"/>
      <c r="X129" s="5"/>
      <c r="Y129" s="4"/>
      <c r="Z129" s="5"/>
      <c r="AA129" s="4"/>
      <c r="AB129" s="5"/>
      <c r="AC129" s="4"/>
      <c r="AD129" s="5"/>
      <c r="AE129" s="4"/>
      <c r="AF129" s="5"/>
      <c r="AG129" s="4"/>
      <c r="AH129" s="5"/>
      <c r="AI129" s="4"/>
      <c r="AJ129" s="5"/>
      <c r="AK129" s="4"/>
      <c r="AL129" s="5"/>
      <c r="AM129" s="4"/>
      <c r="AN129" s="5"/>
    </row>
    <row r="130">
      <c r="A130" s="4"/>
      <c r="B130" s="5"/>
      <c r="C130" s="4"/>
      <c r="D130" s="5"/>
      <c r="E130" s="4"/>
      <c r="F130" s="5"/>
      <c r="G130" s="4"/>
      <c r="H130" s="5"/>
      <c r="I130" s="4"/>
      <c r="J130" s="5"/>
      <c r="K130" s="4"/>
      <c r="L130" s="5"/>
      <c r="M130" s="4"/>
      <c r="N130" s="5"/>
      <c r="O130" s="4"/>
      <c r="P130" s="5"/>
      <c r="Q130" s="4"/>
      <c r="R130" s="5"/>
      <c r="S130" s="4"/>
      <c r="T130" s="5"/>
      <c r="U130" s="4"/>
      <c r="V130" s="5"/>
      <c r="W130" s="4"/>
      <c r="X130" s="5"/>
      <c r="Y130" s="4"/>
      <c r="Z130" s="5"/>
      <c r="AA130" s="4"/>
      <c r="AB130" s="5"/>
      <c r="AC130" s="4"/>
      <c r="AD130" s="5"/>
      <c r="AE130" s="4"/>
      <c r="AF130" s="5"/>
      <c r="AG130" s="4"/>
      <c r="AH130" s="5"/>
      <c r="AI130" s="4"/>
      <c r="AJ130" s="5"/>
      <c r="AK130" s="4"/>
      <c r="AL130" s="5"/>
      <c r="AM130" s="4"/>
      <c r="AN130" s="5"/>
    </row>
    <row r="131">
      <c r="A131" s="4"/>
      <c r="B131" s="5"/>
      <c r="C131" s="4"/>
      <c r="D131" s="5"/>
      <c r="E131" s="4"/>
      <c r="F131" s="5"/>
      <c r="G131" s="4"/>
      <c r="H131" s="5"/>
      <c r="I131" s="4"/>
      <c r="J131" s="5"/>
      <c r="K131" s="4"/>
      <c r="L131" s="5"/>
      <c r="M131" s="4"/>
      <c r="N131" s="5"/>
      <c r="O131" s="4"/>
      <c r="P131" s="5"/>
      <c r="Q131" s="4"/>
      <c r="R131" s="5"/>
      <c r="S131" s="4"/>
      <c r="T131" s="5"/>
      <c r="U131" s="4"/>
      <c r="V131" s="5"/>
      <c r="W131" s="4"/>
      <c r="X131" s="5"/>
      <c r="Y131" s="4"/>
      <c r="Z131" s="5"/>
      <c r="AA131" s="4"/>
      <c r="AB131" s="5"/>
      <c r="AC131" s="4"/>
      <c r="AD131" s="5"/>
      <c r="AE131" s="4"/>
      <c r="AF131" s="5"/>
      <c r="AG131" s="4"/>
      <c r="AH131" s="5"/>
      <c r="AI131" s="4"/>
      <c r="AJ131" s="5"/>
      <c r="AK131" s="4"/>
      <c r="AL131" s="5"/>
      <c r="AM131" s="4"/>
      <c r="AN131" s="5"/>
    </row>
    <row r="132">
      <c r="A132" s="4"/>
      <c r="B132" s="5"/>
      <c r="C132" s="4"/>
      <c r="D132" s="5"/>
      <c r="E132" s="4"/>
      <c r="F132" s="5"/>
      <c r="G132" s="4"/>
      <c r="H132" s="5"/>
      <c r="I132" s="4"/>
      <c r="J132" s="5"/>
      <c r="K132" s="4"/>
      <c r="L132" s="5"/>
      <c r="M132" s="4"/>
      <c r="N132" s="5"/>
      <c r="O132" s="4"/>
      <c r="P132" s="5"/>
      <c r="Q132" s="4"/>
      <c r="R132" s="5"/>
      <c r="S132" s="4"/>
      <c r="T132" s="5"/>
      <c r="U132" s="4"/>
      <c r="V132" s="5"/>
      <c r="W132" s="4"/>
      <c r="X132" s="5"/>
      <c r="Y132" s="4"/>
      <c r="Z132" s="5"/>
      <c r="AA132" s="4"/>
      <c r="AB132" s="5"/>
      <c r="AC132" s="4"/>
      <c r="AD132" s="5"/>
      <c r="AE132" s="4"/>
      <c r="AF132" s="5"/>
      <c r="AG132" s="4"/>
      <c r="AH132" s="5"/>
      <c r="AI132" s="4"/>
      <c r="AJ132" s="5"/>
      <c r="AK132" s="4"/>
      <c r="AL132" s="5"/>
      <c r="AM132" s="4"/>
      <c r="AN132" s="5"/>
    </row>
    <row r="133">
      <c r="A133" s="4"/>
      <c r="B133" s="5"/>
      <c r="C133" s="4"/>
      <c r="D133" s="5"/>
      <c r="E133" s="4"/>
      <c r="F133" s="5"/>
      <c r="G133" s="4"/>
      <c r="H133" s="5"/>
      <c r="I133" s="4"/>
      <c r="J133" s="5"/>
      <c r="K133" s="4"/>
      <c r="L133" s="5"/>
      <c r="M133" s="4"/>
      <c r="N133" s="5"/>
      <c r="O133" s="4"/>
      <c r="P133" s="5"/>
      <c r="Q133" s="4"/>
      <c r="R133" s="5"/>
      <c r="S133" s="4"/>
      <c r="T133" s="5"/>
      <c r="U133" s="4"/>
      <c r="V133" s="5"/>
      <c r="W133" s="4"/>
      <c r="X133" s="5"/>
      <c r="Y133" s="4"/>
      <c r="Z133" s="5"/>
      <c r="AA133" s="4"/>
      <c r="AB133" s="5"/>
      <c r="AC133" s="4"/>
      <c r="AD133" s="5"/>
      <c r="AE133" s="4"/>
      <c r="AF133" s="5"/>
      <c r="AG133" s="4"/>
      <c r="AH133" s="5"/>
      <c r="AI133" s="4"/>
      <c r="AJ133" s="5"/>
      <c r="AK133" s="4"/>
      <c r="AL133" s="5"/>
      <c r="AM133" s="4"/>
      <c r="AN133" s="5"/>
    </row>
    <row r="134">
      <c r="A134" s="4"/>
      <c r="B134" s="5"/>
      <c r="C134" s="4"/>
      <c r="D134" s="5"/>
      <c r="E134" s="4"/>
      <c r="F134" s="5"/>
      <c r="G134" s="4"/>
      <c r="H134" s="5"/>
      <c r="I134" s="4"/>
      <c r="J134" s="5"/>
      <c r="K134" s="4"/>
      <c r="L134" s="5"/>
      <c r="M134" s="4"/>
      <c r="N134" s="5"/>
      <c r="O134" s="4"/>
      <c r="P134" s="5"/>
      <c r="Q134" s="4"/>
      <c r="R134" s="5"/>
      <c r="S134" s="4"/>
      <c r="T134" s="5"/>
      <c r="U134" s="4"/>
      <c r="V134" s="5"/>
      <c r="W134" s="4"/>
      <c r="X134" s="5"/>
      <c r="Y134" s="4"/>
      <c r="Z134" s="5"/>
      <c r="AA134" s="4"/>
      <c r="AB134" s="5"/>
      <c r="AC134" s="4"/>
      <c r="AD134" s="5"/>
      <c r="AE134" s="4"/>
      <c r="AF134" s="5"/>
      <c r="AG134" s="4"/>
      <c r="AH134" s="5"/>
      <c r="AI134" s="4"/>
      <c r="AJ134" s="5"/>
      <c r="AK134" s="4"/>
      <c r="AL134" s="5"/>
      <c r="AM134" s="4"/>
      <c r="AN134" s="5"/>
    </row>
    <row r="135">
      <c r="A135" s="4"/>
      <c r="B135" s="5"/>
      <c r="C135" s="4"/>
      <c r="D135" s="5"/>
      <c r="E135" s="4"/>
      <c r="F135" s="5"/>
      <c r="G135" s="4"/>
      <c r="H135" s="5"/>
      <c r="I135" s="4"/>
      <c r="J135" s="5"/>
      <c r="K135" s="4"/>
      <c r="L135" s="5"/>
      <c r="M135" s="4"/>
      <c r="N135" s="5"/>
      <c r="O135" s="4"/>
      <c r="P135" s="5"/>
      <c r="Q135" s="4"/>
      <c r="R135" s="5"/>
      <c r="S135" s="4"/>
      <c r="T135" s="5"/>
      <c r="U135" s="4"/>
      <c r="V135" s="5"/>
      <c r="W135" s="4"/>
      <c r="X135" s="5"/>
      <c r="Y135" s="4"/>
      <c r="Z135" s="5"/>
      <c r="AA135" s="4"/>
      <c r="AB135" s="5"/>
      <c r="AC135" s="4"/>
      <c r="AD135" s="5"/>
      <c r="AE135" s="4"/>
      <c r="AF135" s="5"/>
      <c r="AG135" s="4"/>
      <c r="AH135" s="5"/>
      <c r="AI135" s="4"/>
      <c r="AJ135" s="5"/>
      <c r="AK135" s="4"/>
      <c r="AL135" s="5"/>
      <c r="AM135" s="4"/>
      <c r="AN135" s="5"/>
    </row>
    <row r="136">
      <c r="A136" s="4"/>
      <c r="B136" s="5"/>
      <c r="C136" s="4"/>
      <c r="D136" s="5"/>
      <c r="E136" s="4"/>
      <c r="F136" s="5"/>
      <c r="G136" s="4"/>
      <c r="H136" s="5"/>
      <c r="I136" s="4"/>
      <c r="J136" s="5"/>
      <c r="K136" s="4"/>
      <c r="L136" s="5"/>
      <c r="M136" s="4"/>
      <c r="N136" s="5"/>
      <c r="O136" s="4"/>
      <c r="P136" s="5"/>
      <c r="Q136" s="4"/>
      <c r="R136" s="5"/>
      <c r="S136" s="4"/>
      <c r="T136" s="5"/>
      <c r="U136" s="4"/>
      <c r="V136" s="5"/>
      <c r="W136" s="4"/>
      <c r="X136" s="5"/>
      <c r="Y136" s="4"/>
      <c r="Z136" s="5"/>
      <c r="AA136" s="4"/>
      <c r="AB136" s="5"/>
      <c r="AC136" s="4"/>
      <c r="AD136" s="5"/>
      <c r="AE136" s="4"/>
      <c r="AF136" s="5"/>
      <c r="AG136" s="4"/>
      <c r="AH136" s="5"/>
      <c r="AI136" s="4"/>
      <c r="AJ136" s="5"/>
      <c r="AK136" s="4"/>
      <c r="AL136" s="5"/>
      <c r="AM136" s="4"/>
      <c r="AN136" s="5"/>
    </row>
    <row r="137">
      <c r="A137" s="4"/>
      <c r="B137" s="5"/>
      <c r="C137" s="4"/>
      <c r="D137" s="5"/>
      <c r="E137" s="4"/>
      <c r="F137" s="5"/>
      <c r="G137" s="4"/>
      <c r="H137" s="5"/>
      <c r="I137" s="4"/>
      <c r="J137" s="5"/>
      <c r="K137" s="4"/>
      <c r="L137" s="5"/>
      <c r="M137" s="4"/>
      <c r="N137" s="5"/>
      <c r="O137" s="4"/>
      <c r="P137" s="5"/>
      <c r="Q137" s="4"/>
      <c r="R137" s="5"/>
      <c r="S137" s="4"/>
      <c r="T137" s="5"/>
      <c r="U137" s="4"/>
      <c r="V137" s="5"/>
      <c r="W137" s="4"/>
      <c r="X137" s="5"/>
      <c r="Y137" s="4"/>
      <c r="Z137" s="5"/>
      <c r="AA137" s="4"/>
      <c r="AB137" s="5"/>
      <c r="AC137" s="4"/>
      <c r="AD137" s="5"/>
      <c r="AE137" s="4"/>
      <c r="AF137" s="5"/>
      <c r="AG137" s="4"/>
      <c r="AH137" s="5"/>
      <c r="AI137" s="4"/>
      <c r="AJ137" s="5"/>
      <c r="AK137" s="4"/>
      <c r="AL137" s="5"/>
      <c r="AM137" s="4"/>
      <c r="AN137" s="5"/>
    </row>
    <row r="138">
      <c r="A138" s="4"/>
      <c r="B138" s="5"/>
      <c r="C138" s="4"/>
      <c r="D138" s="5"/>
      <c r="E138" s="4"/>
      <c r="F138" s="5"/>
      <c r="G138" s="4"/>
      <c r="H138" s="5"/>
      <c r="I138" s="4"/>
      <c r="J138" s="5"/>
      <c r="K138" s="4"/>
      <c r="L138" s="5"/>
      <c r="M138" s="4"/>
      <c r="N138" s="5"/>
      <c r="O138" s="4"/>
      <c r="P138" s="5"/>
      <c r="Q138" s="4"/>
      <c r="R138" s="5"/>
      <c r="S138" s="4"/>
      <c r="T138" s="5"/>
      <c r="U138" s="4"/>
      <c r="V138" s="5"/>
      <c r="W138" s="4"/>
      <c r="X138" s="5"/>
      <c r="Y138" s="4"/>
      <c r="Z138" s="5"/>
      <c r="AA138" s="4"/>
      <c r="AB138" s="5"/>
      <c r="AC138" s="4"/>
      <c r="AD138" s="5"/>
      <c r="AE138" s="4"/>
      <c r="AF138" s="5"/>
      <c r="AG138" s="4"/>
      <c r="AH138" s="5"/>
      <c r="AI138" s="4"/>
      <c r="AJ138" s="5"/>
      <c r="AK138" s="4"/>
      <c r="AL138" s="5"/>
      <c r="AM138" s="4"/>
      <c r="AN138" s="5"/>
    </row>
    <row r="139">
      <c r="A139" s="4"/>
      <c r="B139" s="5"/>
      <c r="C139" s="4"/>
      <c r="D139" s="5"/>
      <c r="E139" s="4"/>
      <c r="F139" s="5"/>
      <c r="G139" s="4"/>
      <c r="H139" s="5"/>
      <c r="I139" s="4"/>
      <c r="J139" s="5"/>
      <c r="K139" s="4"/>
      <c r="L139" s="5"/>
      <c r="M139" s="4"/>
      <c r="N139" s="5"/>
      <c r="O139" s="4"/>
      <c r="P139" s="5"/>
      <c r="Q139" s="4"/>
      <c r="R139" s="5"/>
      <c r="S139" s="4"/>
      <c r="T139" s="5"/>
      <c r="U139" s="4"/>
      <c r="V139" s="5"/>
      <c r="W139" s="4"/>
      <c r="X139" s="5"/>
      <c r="Y139" s="4"/>
      <c r="Z139" s="5"/>
      <c r="AA139" s="4"/>
      <c r="AB139" s="5"/>
      <c r="AC139" s="4"/>
      <c r="AD139" s="5"/>
      <c r="AE139" s="4"/>
      <c r="AF139" s="5"/>
      <c r="AG139" s="4"/>
      <c r="AH139" s="5"/>
      <c r="AI139" s="4"/>
      <c r="AJ139" s="5"/>
      <c r="AK139" s="4"/>
      <c r="AL139" s="5"/>
      <c r="AM139" s="4"/>
      <c r="AN139" s="5"/>
    </row>
    <row r="140">
      <c r="A140" s="4"/>
      <c r="B140" s="5"/>
      <c r="C140" s="4"/>
      <c r="D140" s="5"/>
      <c r="E140" s="4"/>
      <c r="F140" s="5"/>
      <c r="G140" s="4"/>
      <c r="H140" s="5"/>
      <c r="I140" s="4"/>
      <c r="J140" s="5"/>
      <c r="K140" s="4"/>
      <c r="L140" s="5"/>
      <c r="M140" s="4"/>
      <c r="N140" s="5"/>
      <c r="O140" s="4"/>
      <c r="P140" s="5"/>
      <c r="Q140" s="4"/>
      <c r="R140" s="5"/>
      <c r="S140" s="4"/>
      <c r="T140" s="5"/>
      <c r="U140" s="4"/>
      <c r="V140" s="5"/>
      <c r="W140" s="4"/>
      <c r="X140" s="5"/>
      <c r="Y140" s="4"/>
      <c r="Z140" s="5"/>
      <c r="AA140" s="4"/>
      <c r="AB140" s="5"/>
      <c r="AC140" s="4"/>
      <c r="AD140" s="5"/>
      <c r="AE140" s="4"/>
      <c r="AF140" s="5"/>
      <c r="AG140" s="4"/>
      <c r="AH140" s="5"/>
      <c r="AI140" s="4"/>
      <c r="AJ140" s="5"/>
      <c r="AK140" s="4"/>
      <c r="AL140" s="5"/>
      <c r="AM140" s="4"/>
      <c r="AN140" s="5"/>
    </row>
    <row r="141">
      <c r="A141" s="4"/>
      <c r="B141" s="5"/>
      <c r="C141" s="4"/>
      <c r="D141" s="5"/>
      <c r="E141" s="4"/>
      <c r="F141" s="5"/>
      <c r="G141" s="4"/>
      <c r="H141" s="5"/>
      <c r="I141" s="4"/>
      <c r="J141" s="5"/>
      <c r="K141" s="4"/>
      <c r="L141" s="5"/>
      <c r="M141" s="4"/>
      <c r="N141" s="5"/>
      <c r="O141" s="4"/>
      <c r="P141" s="5"/>
      <c r="Q141" s="4"/>
      <c r="R141" s="5"/>
      <c r="S141" s="4"/>
      <c r="T141" s="5"/>
      <c r="U141" s="4"/>
      <c r="V141" s="5"/>
      <c r="W141" s="4"/>
      <c r="X141" s="5"/>
      <c r="Y141" s="4"/>
      <c r="Z141" s="5"/>
      <c r="AA141" s="4"/>
      <c r="AB141" s="5"/>
      <c r="AC141" s="4"/>
      <c r="AD141" s="5"/>
      <c r="AE141" s="4"/>
      <c r="AF141" s="5"/>
      <c r="AG141" s="4"/>
      <c r="AH141" s="5"/>
      <c r="AI141" s="4"/>
      <c r="AJ141" s="5"/>
      <c r="AK141" s="4"/>
      <c r="AL141" s="5"/>
      <c r="AM141" s="4"/>
      <c r="AN141" s="5"/>
    </row>
    <row r="142">
      <c r="A142" s="4"/>
      <c r="B142" s="5"/>
      <c r="C142" s="4"/>
      <c r="D142" s="5"/>
      <c r="E142" s="4"/>
      <c r="F142" s="5"/>
      <c r="G142" s="4"/>
      <c r="H142" s="5"/>
      <c r="I142" s="4"/>
      <c r="J142" s="5"/>
      <c r="K142" s="4"/>
      <c r="L142" s="5"/>
      <c r="M142" s="4"/>
      <c r="N142" s="5"/>
      <c r="O142" s="4"/>
      <c r="P142" s="5"/>
      <c r="Q142" s="4"/>
      <c r="R142" s="5"/>
      <c r="S142" s="4"/>
      <c r="T142" s="5"/>
      <c r="U142" s="4"/>
      <c r="V142" s="5"/>
      <c r="W142" s="4"/>
      <c r="X142" s="5"/>
      <c r="Y142" s="4"/>
      <c r="Z142" s="5"/>
      <c r="AA142" s="4"/>
      <c r="AB142" s="5"/>
      <c r="AC142" s="4"/>
      <c r="AD142" s="5"/>
      <c r="AE142" s="4"/>
      <c r="AF142" s="5"/>
      <c r="AG142" s="4"/>
      <c r="AH142" s="5"/>
      <c r="AI142" s="4"/>
      <c r="AJ142" s="5"/>
      <c r="AK142" s="4"/>
      <c r="AL142" s="5"/>
      <c r="AM142" s="4"/>
      <c r="AN142" s="5"/>
    </row>
    <row r="143">
      <c r="A143" s="4"/>
      <c r="B143" s="5"/>
      <c r="C143" s="4"/>
      <c r="D143" s="5"/>
      <c r="E143" s="4"/>
      <c r="F143" s="5"/>
      <c r="G143" s="4"/>
      <c r="H143" s="5"/>
      <c r="I143" s="4"/>
      <c r="J143" s="5"/>
      <c r="K143" s="4"/>
      <c r="L143" s="5"/>
      <c r="M143" s="4"/>
      <c r="N143" s="5"/>
      <c r="O143" s="4"/>
      <c r="P143" s="5"/>
      <c r="Q143" s="4"/>
      <c r="R143" s="5"/>
      <c r="S143" s="4"/>
      <c r="T143" s="5"/>
      <c r="U143" s="4"/>
      <c r="V143" s="5"/>
      <c r="W143" s="4"/>
      <c r="X143" s="5"/>
      <c r="Y143" s="4"/>
      <c r="Z143" s="5"/>
      <c r="AA143" s="4"/>
      <c r="AB143" s="5"/>
      <c r="AC143" s="4"/>
      <c r="AD143" s="5"/>
      <c r="AE143" s="4"/>
      <c r="AF143" s="5"/>
      <c r="AG143" s="4"/>
      <c r="AH143" s="5"/>
      <c r="AI143" s="4"/>
      <c r="AJ143" s="5"/>
      <c r="AK143" s="4"/>
      <c r="AL143" s="5"/>
      <c r="AM143" s="4"/>
      <c r="AN143" s="5"/>
    </row>
    <row r="144">
      <c r="A144" s="4"/>
      <c r="B144" s="5"/>
      <c r="C144" s="4"/>
      <c r="D144" s="5"/>
      <c r="E144" s="4"/>
      <c r="F144" s="5"/>
      <c r="G144" s="4"/>
      <c r="H144" s="5"/>
      <c r="I144" s="4"/>
      <c r="J144" s="5"/>
      <c r="K144" s="4"/>
      <c r="L144" s="5"/>
      <c r="M144" s="4"/>
      <c r="N144" s="5"/>
      <c r="O144" s="4"/>
      <c r="P144" s="5"/>
      <c r="Q144" s="4"/>
      <c r="R144" s="5"/>
      <c r="S144" s="4"/>
      <c r="T144" s="5"/>
      <c r="U144" s="4"/>
      <c r="V144" s="5"/>
      <c r="W144" s="4"/>
      <c r="X144" s="5"/>
      <c r="Y144" s="4"/>
      <c r="Z144" s="5"/>
      <c r="AA144" s="4"/>
      <c r="AB144" s="5"/>
      <c r="AC144" s="4"/>
      <c r="AD144" s="5"/>
      <c r="AE144" s="4"/>
      <c r="AF144" s="5"/>
      <c r="AG144" s="4"/>
      <c r="AH144" s="5"/>
      <c r="AI144" s="4"/>
      <c r="AJ144" s="5"/>
      <c r="AK144" s="4"/>
      <c r="AL144" s="5"/>
      <c r="AM144" s="4"/>
      <c r="AN144" s="5"/>
    </row>
    <row r="145">
      <c r="A145" s="4"/>
      <c r="B145" s="5"/>
      <c r="C145" s="4"/>
      <c r="D145" s="5"/>
      <c r="E145" s="4"/>
      <c r="F145" s="5"/>
      <c r="G145" s="4"/>
      <c r="H145" s="5"/>
      <c r="I145" s="4"/>
      <c r="J145" s="5"/>
      <c r="K145" s="4"/>
      <c r="L145" s="5"/>
      <c r="M145" s="4"/>
      <c r="N145" s="5"/>
      <c r="O145" s="4"/>
      <c r="P145" s="5"/>
      <c r="Q145" s="4"/>
      <c r="R145" s="5"/>
      <c r="S145" s="4"/>
      <c r="T145" s="5"/>
      <c r="U145" s="4"/>
      <c r="V145" s="5"/>
      <c r="W145" s="4"/>
      <c r="X145" s="5"/>
      <c r="Y145" s="4"/>
      <c r="Z145" s="5"/>
      <c r="AA145" s="4"/>
      <c r="AB145" s="5"/>
      <c r="AC145" s="4"/>
      <c r="AD145" s="5"/>
      <c r="AE145" s="4"/>
      <c r="AF145" s="5"/>
      <c r="AG145" s="4"/>
      <c r="AH145" s="5"/>
      <c r="AI145" s="4"/>
      <c r="AJ145" s="5"/>
      <c r="AK145" s="4"/>
      <c r="AL145" s="5"/>
      <c r="AM145" s="4"/>
      <c r="AN145" s="5"/>
    </row>
    <row r="146">
      <c r="A146" s="4"/>
      <c r="B146" s="5"/>
      <c r="C146" s="4"/>
      <c r="D146" s="5"/>
      <c r="E146" s="4"/>
      <c r="F146" s="5"/>
      <c r="G146" s="4"/>
      <c r="H146" s="5"/>
      <c r="I146" s="4"/>
      <c r="J146" s="5"/>
      <c r="K146" s="4"/>
      <c r="L146" s="5"/>
      <c r="M146" s="4"/>
      <c r="N146" s="5"/>
      <c r="O146" s="4"/>
      <c r="P146" s="5"/>
      <c r="Q146" s="4"/>
      <c r="R146" s="5"/>
      <c r="S146" s="4"/>
      <c r="T146" s="5"/>
      <c r="U146" s="4"/>
      <c r="V146" s="5"/>
      <c r="W146" s="4"/>
      <c r="X146" s="5"/>
      <c r="Y146" s="4"/>
      <c r="Z146" s="5"/>
      <c r="AA146" s="4"/>
      <c r="AB146" s="5"/>
      <c r="AC146" s="4"/>
      <c r="AD146" s="5"/>
      <c r="AE146" s="4"/>
      <c r="AF146" s="5"/>
      <c r="AG146" s="4"/>
      <c r="AH146" s="5"/>
      <c r="AI146" s="4"/>
      <c r="AJ146" s="5"/>
      <c r="AK146" s="4"/>
      <c r="AL146" s="5"/>
      <c r="AM146" s="4"/>
      <c r="AN146" s="5"/>
    </row>
    <row r="147">
      <c r="A147" s="4"/>
      <c r="B147" s="5"/>
      <c r="C147" s="4"/>
      <c r="D147" s="5"/>
      <c r="E147" s="4"/>
      <c r="F147" s="5"/>
      <c r="G147" s="4"/>
      <c r="H147" s="5"/>
      <c r="I147" s="4"/>
      <c r="J147" s="5"/>
      <c r="K147" s="4"/>
      <c r="L147" s="5"/>
      <c r="M147" s="4"/>
      <c r="N147" s="5"/>
      <c r="O147" s="4"/>
      <c r="P147" s="5"/>
      <c r="Q147" s="4"/>
      <c r="R147" s="5"/>
      <c r="S147" s="4"/>
      <c r="T147" s="5"/>
      <c r="U147" s="4"/>
      <c r="V147" s="5"/>
      <c r="W147" s="4"/>
      <c r="X147" s="5"/>
      <c r="Y147" s="4"/>
      <c r="Z147" s="5"/>
      <c r="AA147" s="4"/>
      <c r="AB147" s="5"/>
      <c r="AC147" s="4"/>
      <c r="AD147" s="5"/>
      <c r="AE147" s="4"/>
      <c r="AF147" s="5"/>
      <c r="AG147" s="4"/>
      <c r="AH147" s="5"/>
      <c r="AI147" s="4"/>
      <c r="AJ147" s="5"/>
      <c r="AK147" s="4"/>
      <c r="AL147" s="5"/>
      <c r="AM147" s="4"/>
      <c r="AN147" s="5"/>
    </row>
    <row r="148">
      <c r="A148" s="4"/>
      <c r="B148" s="5"/>
      <c r="C148" s="4"/>
      <c r="D148" s="5"/>
      <c r="E148" s="4"/>
      <c r="F148" s="5"/>
      <c r="G148" s="4"/>
      <c r="H148" s="5"/>
      <c r="I148" s="4"/>
      <c r="J148" s="5"/>
      <c r="K148" s="4"/>
      <c r="L148" s="5"/>
      <c r="M148" s="4"/>
      <c r="N148" s="5"/>
      <c r="O148" s="4"/>
      <c r="P148" s="5"/>
      <c r="Q148" s="4"/>
      <c r="R148" s="5"/>
      <c r="S148" s="4"/>
      <c r="T148" s="5"/>
      <c r="U148" s="4"/>
      <c r="V148" s="5"/>
      <c r="W148" s="4"/>
      <c r="X148" s="5"/>
      <c r="Y148" s="4"/>
      <c r="Z148" s="5"/>
      <c r="AA148" s="4"/>
      <c r="AB148" s="5"/>
      <c r="AC148" s="4"/>
      <c r="AD148" s="5"/>
      <c r="AE148" s="4"/>
      <c r="AF148" s="5"/>
      <c r="AG148" s="4"/>
      <c r="AH148" s="5"/>
      <c r="AI148" s="4"/>
      <c r="AJ148" s="5"/>
      <c r="AK148" s="4"/>
      <c r="AL148" s="5"/>
      <c r="AM148" s="4"/>
      <c r="AN148" s="5"/>
    </row>
    <row r="149">
      <c r="A149" s="4"/>
      <c r="B149" s="5"/>
      <c r="C149" s="4"/>
      <c r="D149" s="5"/>
      <c r="E149" s="4"/>
      <c r="F149" s="5"/>
      <c r="G149" s="4"/>
      <c r="H149" s="5"/>
      <c r="I149" s="4"/>
      <c r="J149" s="5"/>
      <c r="K149" s="4"/>
      <c r="L149" s="5"/>
      <c r="M149" s="4"/>
      <c r="N149" s="5"/>
      <c r="O149" s="4"/>
      <c r="P149" s="5"/>
      <c r="Q149" s="4"/>
      <c r="R149" s="5"/>
      <c r="S149" s="4"/>
      <c r="T149" s="5"/>
      <c r="U149" s="4"/>
      <c r="V149" s="5"/>
      <c r="W149" s="4"/>
      <c r="X149" s="5"/>
      <c r="Y149" s="4"/>
      <c r="Z149" s="5"/>
      <c r="AA149" s="4"/>
      <c r="AB149" s="5"/>
      <c r="AC149" s="4"/>
      <c r="AD149" s="5"/>
      <c r="AE149" s="4"/>
      <c r="AF149" s="5"/>
      <c r="AG149" s="4"/>
      <c r="AH149" s="5"/>
      <c r="AI149" s="4"/>
      <c r="AJ149" s="5"/>
      <c r="AK149" s="4"/>
      <c r="AL149" s="5"/>
      <c r="AM149" s="4"/>
      <c r="AN149" s="5"/>
    </row>
    <row r="150">
      <c r="A150" s="4"/>
      <c r="B150" s="5"/>
      <c r="C150" s="4"/>
      <c r="D150" s="5"/>
      <c r="E150" s="4"/>
      <c r="F150" s="5"/>
      <c r="G150" s="4"/>
      <c r="H150" s="5"/>
      <c r="I150" s="4"/>
      <c r="J150" s="5"/>
      <c r="K150" s="4"/>
      <c r="L150" s="5"/>
      <c r="M150" s="4"/>
      <c r="N150" s="5"/>
      <c r="O150" s="4"/>
      <c r="P150" s="5"/>
      <c r="Q150" s="4"/>
      <c r="R150" s="5"/>
      <c r="S150" s="4"/>
      <c r="T150" s="5"/>
      <c r="U150" s="4"/>
      <c r="V150" s="5"/>
      <c r="W150" s="4"/>
      <c r="X150" s="5"/>
      <c r="Y150" s="4"/>
      <c r="Z150" s="5"/>
      <c r="AA150" s="4"/>
      <c r="AB150" s="5"/>
      <c r="AC150" s="4"/>
      <c r="AD150" s="5"/>
      <c r="AE150" s="4"/>
      <c r="AF150" s="5"/>
      <c r="AG150" s="4"/>
      <c r="AH150" s="5"/>
      <c r="AI150" s="4"/>
      <c r="AJ150" s="5"/>
      <c r="AK150" s="4"/>
      <c r="AL150" s="5"/>
      <c r="AM150" s="4"/>
      <c r="AN150" s="5"/>
    </row>
    <row r="151">
      <c r="A151" s="4"/>
      <c r="B151" s="5"/>
      <c r="C151" s="4"/>
      <c r="D151" s="5"/>
      <c r="E151" s="4"/>
      <c r="F151" s="5"/>
      <c r="G151" s="4"/>
      <c r="H151" s="5"/>
      <c r="I151" s="4"/>
      <c r="J151" s="5"/>
      <c r="K151" s="4"/>
      <c r="L151" s="5"/>
      <c r="M151" s="4"/>
      <c r="N151" s="5"/>
      <c r="O151" s="4"/>
      <c r="P151" s="5"/>
      <c r="Q151" s="4"/>
      <c r="R151" s="5"/>
      <c r="S151" s="4"/>
      <c r="T151" s="5"/>
      <c r="U151" s="4"/>
      <c r="V151" s="5"/>
      <c r="W151" s="4"/>
      <c r="X151" s="5"/>
      <c r="Y151" s="4"/>
      <c r="Z151" s="5"/>
      <c r="AA151" s="4"/>
      <c r="AB151" s="5"/>
      <c r="AC151" s="4"/>
      <c r="AD151" s="5"/>
      <c r="AE151" s="4"/>
      <c r="AF151" s="5"/>
      <c r="AG151" s="4"/>
      <c r="AH151" s="5"/>
      <c r="AI151" s="4"/>
      <c r="AJ151" s="5"/>
      <c r="AK151" s="4"/>
      <c r="AL151" s="5"/>
      <c r="AM151" s="4"/>
      <c r="AN151" s="5"/>
    </row>
    <row r="152">
      <c r="A152" s="4"/>
      <c r="B152" s="5"/>
      <c r="C152" s="4"/>
      <c r="D152" s="5"/>
      <c r="E152" s="4"/>
      <c r="F152" s="5"/>
      <c r="G152" s="4"/>
      <c r="H152" s="5"/>
      <c r="I152" s="4"/>
      <c r="J152" s="5"/>
      <c r="K152" s="4"/>
      <c r="L152" s="5"/>
      <c r="M152" s="4"/>
      <c r="N152" s="5"/>
      <c r="O152" s="4"/>
      <c r="P152" s="5"/>
      <c r="Q152" s="4"/>
      <c r="R152" s="5"/>
      <c r="S152" s="4"/>
      <c r="T152" s="5"/>
      <c r="U152" s="4"/>
      <c r="V152" s="5"/>
      <c r="W152" s="4"/>
      <c r="X152" s="5"/>
      <c r="Y152" s="4"/>
      <c r="Z152" s="5"/>
      <c r="AA152" s="4"/>
      <c r="AB152" s="5"/>
      <c r="AC152" s="4"/>
      <c r="AD152" s="5"/>
      <c r="AE152" s="4"/>
      <c r="AF152" s="5"/>
      <c r="AG152" s="4"/>
      <c r="AH152" s="5"/>
      <c r="AI152" s="4"/>
      <c r="AJ152" s="5"/>
      <c r="AK152" s="4"/>
      <c r="AL152" s="5"/>
      <c r="AM152" s="4"/>
      <c r="AN152" s="5"/>
    </row>
    <row r="153">
      <c r="A153" s="4"/>
      <c r="B153" s="5"/>
      <c r="C153" s="4"/>
      <c r="D153" s="5"/>
      <c r="E153" s="4"/>
      <c r="F153" s="5"/>
      <c r="G153" s="4"/>
      <c r="H153" s="5"/>
      <c r="I153" s="4"/>
      <c r="J153" s="5"/>
      <c r="K153" s="4"/>
      <c r="L153" s="5"/>
      <c r="M153" s="4"/>
      <c r="N153" s="5"/>
      <c r="O153" s="4"/>
      <c r="P153" s="5"/>
      <c r="Q153" s="4"/>
      <c r="R153" s="5"/>
      <c r="S153" s="4"/>
      <c r="T153" s="5"/>
      <c r="U153" s="4"/>
      <c r="V153" s="5"/>
      <c r="W153" s="4"/>
      <c r="X153" s="5"/>
      <c r="Y153" s="4"/>
      <c r="Z153" s="5"/>
      <c r="AA153" s="4"/>
      <c r="AB153" s="5"/>
      <c r="AC153" s="4"/>
      <c r="AD153" s="5"/>
      <c r="AE153" s="4"/>
      <c r="AF153" s="5"/>
      <c r="AG153" s="4"/>
      <c r="AH153" s="5"/>
      <c r="AI153" s="4"/>
      <c r="AJ153" s="5"/>
      <c r="AK153" s="4"/>
      <c r="AL153" s="5"/>
      <c r="AM153" s="4"/>
      <c r="AN153" s="5"/>
    </row>
    <row r="154">
      <c r="A154" s="4"/>
      <c r="B154" s="5"/>
      <c r="C154" s="4"/>
      <c r="D154" s="5"/>
      <c r="E154" s="4"/>
      <c r="F154" s="5"/>
      <c r="G154" s="4"/>
      <c r="H154" s="5"/>
      <c r="I154" s="4"/>
      <c r="J154" s="5"/>
      <c r="K154" s="4"/>
      <c r="L154" s="5"/>
      <c r="M154" s="4"/>
      <c r="N154" s="5"/>
      <c r="O154" s="4"/>
      <c r="P154" s="5"/>
      <c r="Q154" s="4"/>
      <c r="R154" s="5"/>
      <c r="S154" s="4"/>
      <c r="T154" s="5"/>
      <c r="U154" s="4"/>
      <c r="V154" s="5"/>
      <c r="W154" s="4"/>
      <c r="X154" s="5"/>
      <c r="Y154" s="4"/>
      <c r="Z154" s="5"/>
      <c r="AA154" s="4"/>
      <c r="AB154" s="5"/>
      <c r="AC154" s="4"/>
      <c r="AD154" s="5"/>
      <c r="AE154" s="4"/>
      <c r="AF154" s="5"/>
      <c r="AG154" s="4"/>
      <c r="AH154" s="5"/>
      <c r="AI154" s="4"/>
      <c r="AJ154" s="5"/>
      <c r="AK154" s="4"/>
      <c r="AL154" s="5"/>
      <c r="AM154" s="4"/>
      <c r="AN154" s="5"/>
    </row>
    <row r="155">
      <c r="A155" s="4"/>
      <c r="B155" s="5"/>
      <c r="C155" s="4"/>
      <c r="D155" s="5"/>
      <c r="E155" s="4"/>
      <c r="F155" s="5"/>
      <c r="G155" s="4"/>
      <c r="H155" s="5"/>
      <c r="I155" s="4"/>
      <c r="J155" s="5"/>
      <c r="K155" s="4"/>
      <c r="L155" s="5"/>
      <c r="M155" s="4"/>
      <c r="N155" s="5"/>
      <c r="O155" s="4"/>
      <c r="P155" s="5"/>
      <c r="Q155" s="4"/>
      <c r="R155" s="5"/>
      <c r="S155" s="4"/>
      <c r="T155" s="5"/>
      <c r="U155" s="4"/>
      <c r="V155" s="5"/>
      <c r="W155" s="4"/>
      <c r="X155" s="5"/>
      <c r="Y155" s="4"/>
      <c r="Z155" s="5"/>
      <c r="AA155" s="4"/>
      <c r="AB155" s="5"/>
      <c r="AC155" s="4"/>
      <c r="AD155" s="5"/>
      <c r="AE155" s="4"/>
      <c r="AF155" s="5"/>
      <c r="AG155" s="4"/>
      <c r="AH155" s="5"/>
      <c r="AI155" s="4"/>
      <c r="AJ155" s="5"/>
      <c r="AK155" s="4"/>
      <c r="AL155" s="5"/>
      <c r="AM155" s="4"/>
      <c r="AN155" s="5"/>
    </row>
    <row r="156">
      <c r="A156" s="4"/>
      <c r="B156" s="5"/>
      <c r="C156" s="4"/>
      <c r="D156" s="5"/>
      <c r="E156" s="4"/>
      <c r="F156" s="5"/>
      <c r="G156" s="4"/>
      <c r="H156" s="5"/>
      <c r="I156" s="4"/>
      <c r="J156" s="5"/>
      <c r="K156" s="4"/>
      <c r="L156" s="5"/>
      <c r="M156" s="4"/>
      <c r="N156" s="5"/>
      <c r="O156" s="4"/>
      <c r="P156" s="5"/>
      <c r="Q156" s="4"/>
      <c r="R156" s="5"/>
      <c r="S156" s="4"/>
      <c r="T156" s="5"/>
      <c r="U156" s="4"/>
      <c r="V156" s="5"/>
      <c r="W156" s="4"/>
      <c r="X156" s="5"/>
      <c r="Y156" s="4"/>
      <c r="Z156" s="5"/>
      <c r="AA156" s="4"/>
      <c r="AB156" s="5"/>
      <c r="AC156" s="4"/>
      <c r="AD156" s="5"/>
      <c r="AE156" s="4"/>
      <c r="AF156" s="5"/>
      <c r="AG156" s="4"/>
      <c r="AH156" s="5"/>
      <c r="AI156" s="4"/>
      <c r="AJ156" s="5"/>
      <c r="AK156" s="4"/>
      <c r="AL156" s="5"/>
      <c r="AM156" s="4"/>
      <c r="AN156" s="5"/>
    </row>
    <row r="157">
      <c r="A157" s="4"/>
      <c r="B157" s="5"/>
      <c r="C157" s="4"/>
      <c r="D157" s="5"/>
      <c r="E157" s="4"/>
      <c r="F157" s="5"/>
      <c r="G157" s="4"/>
      <c r="H157" s="5"/>
      <c r="I157" s="4"/>
      <c r="J157" s="5"/>
      <c r="K157" s="4"/>
      <c r="L157" s="5"/>
      <c r="M157" s="4"/>
      <c r="N157" s="5"/>
      <c r="O157" s="4"/>
      <c r="P157" s="5"/>
      <c r="Q157" s="4"/>
      <c r="R157" s="5"/>
      <c r="S157" s="4"/>
      <c r="T157" s="5"/>
      <c r="U157" s="4"/>
      <c r="V157" s="5"/>
      <c r="W157" s="4"/>
      <c r="X157" s="5"/>
      <c r="Y157" s="4"/>
      <c r="Z157" s="5"/>
      <c r="AA157" s="4"/>
      <c r="AB157" s="5"/>
      <c r="AC157" s="4"/>
      <c r="AD157" s="5"/>
      <c r="AE157" s="4"/>
      <c r="AF157" s="5"/>
      <c r="AG157" s="4"/>
      <c r="AH157" s="5"/>
      <c r="AI157" s="4"/>
      <c r="AJ157" s="5"/>
      <c r="AK157" s="4"/>
      <c r="AL157" s="5"/>
      <c r="AM157" s="4"/>
      <c r="AN157" s="5"/>
    </row>
    <row r="158">
      <c r="A158" s="4"/>
      <c r="B158" s="5"/>
      <c r="C158" s="4"/>
      <c r="D158" s="5"/>
      <c r="E158" s="4"/>
      <c r="F158" s="5"/>
      <c r="G158" s="4"/>
      <c r="H158" s="5"/>
      <c r="I158" s="4"/>
      <c r="J158" s="5"/>
      <c r="K158" s="4"/>
      <c r="L158" s="5"/>
      <c r="M158" s="4"/>
      <c r="N158" s="5"/>
      <c r="O158" s="4"/>
      <c r="P158" s="5"/>
      <c r="Q158" s="4"/>
      <c r="R158" s="5"/>
      <c r="S158" s="4"/>
      <c r="T158" s="5"/>
      <c r="U158" s="4"/>
      <c r="V158" s="5"/>
      <c r="W158" s="4"/>
      <c r="X158" s="5"/>
      <c r="Y158" s="4"/>
      <c r="Z158" s="5"/>
      <c r="AA158" s="4"/>
      <c r="AB158" s="5"/>
      <c r="AC158" s="4"/>
      <c r="AD158" s="5"/>
      <c r="AE158" s="4"/>
      <c r="AF158" s="5"/>
      <c r="AG158" s="4"/>
      <c r="AH158" s="5"/>
      <c r="AI158" s="4"/>
      <c r="AJ158" s="5"/>
      <c r="AK158" s="4"/>
      <c r="AL158" s="5"/>
      <c r="AM158" s="4"/>
      <c r="AN158" s="5"/>
    </row>
    <row r="159">
      <c r="A159" s="4"/>
      <c r="B159" s="5"/>
      <c r="C159" s="4"/>
      <c r="D159" s="5"/>
      <c r="E159" s="4"/>
      <c r="F159" s="5"/>
      <c r="G159" s="4"/>
      <c r="H159" s="5"/>
      <c r="I159" s="4"/>
      <c r="J159" s="5"/>
      <c r="K159" s="4"/>
      <c r="L159" s="5"/>
      <c r="M159" s="4"/>
      <c r="N159" s="5"/>
      <c r="O159" s="4"/>
      <c r="P159" s="5"/>
      <c r="Q159" s="4"/>
      <c r="R159" s="5"/>
      <c r="S159" s="4"/>
      <c r="T159" s="5"/>
      <c r="U159" s="4"/>
      <c r="V159" s="5"/>
      <c r="W159" s="4"/>
      <c r="X159" s="5"/>
      <c r="Y159" s="4"/>
      <c r="Z159" s="5"/>
      <c r="AA159" s="4"/>
      <c r="AB159" s="5"/>
      <c r="AC159" s="4"/>
      <c r="AD159" s="5"/>
      <c r="AE159" s="4"/>
      <c r="AF159" s="5"/>
      <c r="AG159" s="4"/>
      <c r="AH159" s="5"/>
      <c r="AI159" s="4"/>
      <c r="AJ159" s="5"/>
      <c r="AK159" s="4"/>
      <c r="AL159" s="5"/>
      <c r="AM159" s="4"/>
      <c r="AN159" s="5"/>
    </row>
    <row r="160">
      <c r="A160" s="4"/>
      <c r="B160" s="5"/>
      <c r="C160" s="4"/>
      <c r="D160" s="5"/>
      <c r="E160" s="4"/>
      <c r="F160" s="5"/>
      <c r="G160" s="4"/>
      <c r="H160" s="5"/>
      <c r="I160" s="4"/>
      <c r="J160" s="5"/>
      <c r="K160" s="4"/>
      <c r="L160" s="5"/>
      <c r="M160" s="4"/>
      <c r="N160" s="5"/>
      <c r="O160" s="4"/>
      <c r="P160" s="5"/>
      <c r="Q160" s="4"/>
      <c r="R160" s="5"/>
      <c r="S160" s="4"/>
      <c r="T160" s="5"/>
      <c r="U160" s="4"/>
      <c r="V160" s="5"/>
      <c r="W160" s="4"/>
      <c r="X160" s="5"/>
      <c r="Y160" s="4"/>
      <c r="Z160" s="5"/>
      <c r="AA160" s="4"/>
      <c r="AB160" s="5"/>
      <c r="AC160" s="4"/>
      <c r="AD160" s="5"/>
      <c r="AE160" s="4"/>
      <c r="AF160" s="5"/>
      <c r="AG160" s="4"/>
      <c r="AH160" s="5"/>
      <c r="AI160" s="4"/>
      <c r="AJ160" s="5"/>
      <c r="AK160" s="4"/>
      <c r="AL160" s="5"/>
      <c r="AM160" s="4"/>
      <c r="AN160" s="5"/>
    </row>
    <row r="161">
      <c r="A161" s="4"/>
      <c r="B161" s="5"/>
      <c r="C161" s="4"/>
      <c r="D161" s="5"/>
      <c r="E161" s="4"/>
      <c r="F161" s="5"/>
      <c r="G161" s="4"/>
      <c r="H161" s="5"/>
      <c r="I161" s="4"/>
      <c r="J161" s="5"/>
      <c r="K161" s="4"/>
      <c r="L161" s="5"/>
      <c r="M161" s="4"/>
      <c r="N161" s="5"/>
      <c r="O161" s="4"/>
      <c r="P161" s="5"/>
      <c r="Q161" s="4"/>
      <c r="R161" s="5"/>
      <c r="S161" s="4"/>
      <c r="T161" s="5"/>
      <c r="U161" s="4"/>
      <c r="V161" s="5"/>
      <c r="W161" s="4"/>
      <c r="X161" s="5"/>
      <c r="Y161" s="4"/>
      <c r="Z161" s="5"/>
      <c r="AA161" s="4"/>
      <c r="AB161" s="5"/>
      <c r="AC161" s="4"/>
      <c r="AD161" s="5"/>
      <c r="AE161" s="4"/>
      <c r="AF161" s="5"/>
      <c r="AG161" s="4"/>
      <c r="AH161" s="5"/>
      <c r="AI161" s="4"/>
      <c r="AJ161" s="5"/>
      <c r="AK161" s="4"/>
      <c r="AL161" s="5"/>
      <c r="AM161" s="4"/>
      <c r="AN161" s="5"/>
    </row>
    <row r="162">
      <c r="A162" s="4"/>
      <c r="B162" s="5"/>
      <c r="C162" s="4"/>
      <c r="D162" s="5"/>
      <c r="E162" s="4"/>
      <c r="F162" s="5"/>
      <c r="G162" s="4"/>
      <c r="H162" s="5"/>
      <c r="I162" s="4"/>
      <c r="J162" s="5"/>
      <c r="K162" s="4"/>
      <c r="L162" s="5"/>
      <c r="M162" s="4"/>
      <c r="N162" s="5"/>
      <c r="O162" s="4"/>
      <c r="P162" s="5"/>
      <c r="Q162" s="4"/>
      <c r="R162" s="5"/>
      <c r="S162" s="4"/>
      <c r="T162" s="5"/>
      <c r="U162" s="4"/>
      <c r="V162" s="5"/>
      <c r="W162" s="4"/>
      <c r="X162" s="5"/>
      <c r="Y162" s="4"/>
      <c r="Z162" s="5"/>
      <c r="AA162" s="4"/>
      <c r="AB162" s="5"/>
      <c r="AC162" s="4"/>
      <c r="AD162" s="5"/>
      <c r="AE162" s="4"/>
      <c r="AF162" s="5"/>
      <c r="AG162" s="4"/>
      <c r="AH162" s="5"/>
      <c r="AI162" s="4"/>
      <c r="AJ162" s="5"/>
      <c r="AK162" s="4"/>
      <c r="AL162" s="5"/>
      <c r="AM162" s="4"/>
      <c r="AN162" s="5"/>
    </row>
    <row r="163">
      <c r="A163" s="4"/>
      <c r="B163" s="5"/>
      <c r="C163" s="4"/>
      <c r="D163" s="5"/>
      <c r="E163" s="4"/>
      <c r="F163" s="5"/>
      <c r="G163" s="4"/>
      <c r="H163" s="5"/>
      <c r="I163" s="4"/>
      <c r="J163" s="5"/>
      <c r="K163" s="4"/>
      <c r="L163" s="5"/>
      <c r="M163" s="4"/>
      <c r="N163" s="5"/>
      <c r="O163" s="4"/>
      <c r="P163" s="5"/>
      <c r="Q163" s="4"/>
      <c r="R163" s="5"/>
      <c r="S163" s="4"/>
      <c r="T163" s="5"/>
      <c r="U163" s="4"/>
      <c r="V163" s="5"/>
      <c r="W163" s="4"/>
      <c r="X163" s="5"/>
      <c r="Y163" s="4"/>
      <c r="Z163" s="5"/>
      <c r="AA163" s="4"/>
      <c r="AB163" s="5"/>
      <c r="AC163" s="4"/>
      <c r="AD163" s="5"/>
      <c r="AE163" s="4"/>
      <c r="AF163" s="5"/>
      <c r="AG163" s="4"/>
      <c r="AH163" s="5"/>
      <c r="AI163" s="4"/>
      <c r="AJ163" s="5"/>
      <c r="AK163" s="4"/>
      <c r="AL163" s="5"/>
      <c r="AM163" s="4"/>
      <c r="AN163" s="5"/>
    </row>
    <row r="164">
      <c r="A164" s="4"/>
      <c r="B164" s="5"/>
      <c r="C164" s="4"/>
      <c r="D164" s="5"/>
      <c r="E164" s="4"/>
      <c r="F164" s="5"/>
      <c r="G164" s="4"/>
      <c r="H164" s="5"/>
      <c r="I164" s="4"/>
      <c r="J164" s="5"/>
      <c r="K164" s="4"/>
      <c r="L164" s="5"/>
      <c r="M164" s="4"/>
      <c r="N164" s="5"/>
      <c r="O164" s="4"/>
      <c r="P164" s="5"/>
      <c r="Q164" s="4"/>
      <c r="R164" s="5"/>
      <c r="S164" s="4"/>
      <c r="T164" s="5"/>
      <c r="U164" s="4"/>
      <c r="V164" s="5"/>
      <c r="W164" s="4"/>
      <c r="X164" s="5"/>
      <c r="Y164" s="4"/>
      <c r="Z164" s="5"/>
      <c r="AA164" s="4"/>
      <c r="AB164" s="5"/>
      <c r="AC164" s="4"/>
      <c r="AD164" s="5"/>
      <c r="AE164" s="4"/>
      <c r="AF164" s="5"/>
      <c r="AG164" s="4"/>
      <c r="AH164" s="5"/>
      <c r="AI164" s="4"/>
      <c r="AJ164" s="5"/>
      <c r="AK164" s="4"/>
      <c r="AL164" s="5"/>
      <c r="AM164" s="4"/>
      <c r="AN164" s="5"/>
    </row>
    <row r="165">
      <c r="A165" s="4"/>
      <c r="B165" s="5"/>
      <c r="C165" s="4"/>
      <c r="D165" s="5"/>
      <c r="E165" s="4"/>
      <c r="F165" s="5"/>
      <c r="G165" s="4"/>
      <c r="H165" s="5"/>
      <c r="I165" s="4"/>
      <c r="J165" s="5"/>
      <c r="K165" s="4"/>
      <c r="L165" s="5"/>
      <c r="M165" s="4"/>
      <c r="N165" s="5"/>
      <c r="O165" s="4"/>
      <c r="P165" s="5"/>
      <c r="Q165" s="4"/>
      <c r="R165" s="5"/>
      <c r="S165" s="4"/>
      <c r="T165" s="5"/>
      <c r="U165" s="4"/>
      <c r="V165" s="5"/>
      <c r="W165" s="4"/>
      <c r="X165" s="5"/>
      <c r="Y165" s="4"/>
      <c r="Z165" s="5"/>
      <c r="AA165" s="4"/>
      <c r="AB165" s="5"/>
      <c r="AC165" s="4"/>
      <c r="AD165" s="5"/>
      <c r="AE165" s="4"/>
      <c r="AF165" s="5"/>
      <c r="AG165" s="4"/>
      <c r="AH165" s="5"/>
      <c r="AI165" s="4"/>
      <c r="AJ165" s="5"/>
      <c r="AK165" s="4"/>
      <c r="AL165" s="5"/>
      <c r="AM165" s="4"/>
      <c r="AN165" s="5"/>
    </row>
    <row r="166">
      <c r="A166" s="4"/>
      <c r="B166" s="5"/>
      <c r="C166" s="4"/>
      <c r="D166" s="5"/>
      <c r="E166" s="4"/>
      <c r="F166" s="5"/>
      <c r="G166" s="4"/>
      <c r="H166" s="5"/>
      <c r="I166" s="4"/>
      <c r="J166" s="5"/>
      <c r="K166" s="4"/>
      <c r="L166" s="5"/>
      <c r="M166" s="4"/>
      <c r="N166" s="5"/>
      <c r="O166" s="4"/>
      <c r="P166" s="5"/>
      <c r="Q166" s="4"/>
      <c r="R166" s="5"/>
      <c r="S166" s="4"/>
      <c r="T166" s="5"/>
      <c r="U166" s="4"/>
      <c r="V166" s="5"/>
      <c r="W166" s="4"/>
      <c r="X166" s="5"/>
      <c r="Y166" s="4"/>
      <c r="Z166" s="5"/>
      <c r="AA166" s="4"/>
      <c r="AB166" s="5"/>
      <c r="AC166" s="4"/>
      <c r="AD166" s="5"/>
      <c r="AE166" s="4"/>
      <c r="AF166" s="5"/>
      <c r="AG166" s="4"/>
      <c r="AH166" s="5"/>
      <c r="AI166" s="4"/>
      <c r="AJ166" s="5"/>
      <c r="AK166" s="4"/>
      <c r="AL166" s="5"/>
      <c r="AM166" s="4"/>
      <c r="AN166" s="5"/>
    </row>
    <row r="167">
      <c r="A167" s="4"/>
      <c r="B167" s="5"/>
      <c r="C167" s="4"/>
      <c r="D167" s="5"/>
      <c r="E167" s="4"/>
      <c r="F167" s="5"/>
      <c r="G167" s="4"/>
      <c r="H167" s="5"/>
      <c r="I167" s="4"/>
      <c r="J167" s="5"/>
      <c r="K167" s="4"/>
      <c r="L167" s="5"/>
      <c r="M167" s="4"/>
      <c r="N167" s="5"/>
      <c r="O167" s="4"/>
      <c r="P167" s="5"/>
      <c r="Q167" s="4"/>
      <c r="R167" s="5"/>
      <c r="S167" s="4"/>
      <c r="T167" s="5"/>
      <c r="U167" s="4"/>
      <c r="V167" s="5"/>
      <c r="W167" s="4"/>
      <c r="X167" s="5"/>
      <c r="Y167" s="4"/>
      <c r="Z167" s="5"/>
      <c r="AA167" s="4"/>
      <c r="AB167" s="5"/>
      <c r="AC167" s="4"/>
      <c r="AD167" s="5"/>
      <c r="AE167" s="4"/>
      <c r="AF167" s="5"/>
      <c r="AG167" s="4"/>
      <c r="AH167" s="5"/>
      <c r="AI167" s="4"/>
      <c r="AJ167" s="5"/>
      <c r="AK167" s="4"/>
      <c r="AL167" s="5"/>
      <c r="AM167" s="4"/>
      <c r="AN167" s="5"/>
    </row>
    <row r="168">
      <c r="A168" s="4"/>
      <c r="B168" s="5"/>
      <c r="C168" s="4"/>
      <c r="D168" s="5"/>
      <c r="E168" s="4"/>
      <c r="F168" s="5"/>
      <c r="G168" s="4"/>
      <c r="H168" s="5"/>
      <c r="I168" s="4"/>
      <c r="J168" s="5"/>
      <c r="K168" s="4"/>
      <c r="L168" s="5"/>
      <c r="M168" s="4"/>
      <c r="N168" s="5"/>
      <c r="O168" s="4"/>
      <c r="P168" s="5"/>
      <c r="Q168" s="4"/>
      <c r="R168" s="5"/>
      <c r="S168" s="4"/>
      <c r="T168" s="5"/>
      <c r="U168" s="4"/>
      <c r="V168" s="5"/>
      <c r="W168" s="4"/>
      <c r="X168" s="5"/>
      <c r="Y168" s="4"/>
      <c r="Z168" s="5"/>
      <c r="AA168" s="4"/>
      <c r="AB168" s="5"/>
      <c r="AC168" s="4"/>
      <c r="AD168" s="5"/>
      <c r="AE168" s="4"/>
      <c r="AF168" s="5"/>
      <c r="AG168" s="4"/>
      <c r="AH168" s="5"/>
      <c r="AI168" s="4"/>
      <c r="AJ168" s="5"/>
      <c r="AK168" s="4"/>
      <c r="AL168" s="5"/>
      <c r="AM168" s="4"/>
      <c r="AN168" s="5"/>
    </row>
    <row r="169">
      <c r="A169" s="4"/>
      <c r="B169" s="5"/>
      <c r="C169" s="4"/>
      <c r="D169" s="5"/>
      <c r="E169" s="4"/>
      <c r="F169" s="5"/>
      <c r="G169" s="4"/>
      <c r="H169" s="5"/>
      <c r="I169" s="4"/>
      <c r="J169" s="5"/>
      <c r="K169" s="4"/>
      <c r="L169" s="5"/>
      <c r="M169" s="4"/>
      <c r="N169" s="5"/>
      <c r="O169" s="4"/>
      <c r="P169" s="5"/>
      <c r="Q169" s="4"/>
      <c r="R169" s="5"/>
      <c r="S169" s="4"/>
      <c r="T169" s="5"/>
      <c r="U169" s="4"/>
      <c r="V169" s="5"/>
      <c r="W169" s="4"/>
      <c r="X169" s="5"/>
      <c r="Y169" s="4"/>
      <c r="Z169" s="5"/>
      <c r="AA169" s="4"/>
      <c r="AB169" s="5"/>
      <c r="AC169" s="4"/>
      <c r="AD169" s="5"/>
      <c r="AE169" s="4"/>
      <c r="AF169" s="5"/>
      <c r="AG169" s="4"/>
      <c r="AH169" s="5"/>
      <c r="AI169" s="4"/>
      <c r="AJ169" s="5"/>
      <c r="AK169" s="4"/>
      <c r="AL169" s="5"/>
      <c r="AM169" s="4"/>
      <c r="AN169" s="5"/>
    </row>
    <row r="170">
      <c r="A170" s="4"/>
      <c r="B170" s="5"/>
      <c r="C170" s="4"/>
      <c r="D170" s="5"/>
      <c r="E170" s="4"/>
      <c r="F170" s="5"/>
      <c r="G170" s="4"/>
      <c r="H170" s="5"/>
      <c r="I170" s="4"/>
      <c r="J170" s="5"/>
      <c r="K170" s="4"/>
      <c r="L170" s="5"/>
      <c r="M170" s="4"/>
      <c r="N170" s="5"/>
      <c r="O170" s="4"/>
      <c r="P170" s="5"/>
      <c r="Q170" s="4"/>
      <c r="R170" s="5"/>
      <c r="S170" s="4"/>
      <c r="T170" s="5"/>
      <c r="U170" s="4"/>
      <c r="V170" s="5"/>
      <c r="W170" s="4"/>
      <c r="X170" s="5"/>
      <c r="Y170" s="4"/>
      <c r="Z170" s="5"/>
      <c r="AA170" s="4"/>
      <c r="AB170" s="5"/>
      <c r="AC170" s="4"/>
      <c r="AD170" s="5"/>
      <c r="AE170" s="4"/>
      <c r="AF170" s="5"/>
      <c r="AG170" s="4"/>
      <c r="AH170" s="5"/>
      <c r="AI170" s="4"/>
      <c r="AJ170" s="5"/>
      <c r="AK170" s="4"/>
      <c r="AL170" s="5"/>
      <c r="AM170" s="4"/>
      <c r="AN170" s="5"/>
    </row>
    <row r="171">
      <c r="A171" s="4"/>
      <c r="B171" s="5"/>
      <c r="C171" s="4"/>
      <c r="D171" s="5"/>
      <c r="E171" s="4"/>
      <c r="F171" s="5"/>
      <c r="G171" s="4"/>
      <c r="H171" s="5"/>
      <c r="I171" s="4"/>
      <c r="J171" s="5"/>
      <c r="K171" s="4"/>
      <c r="L171" s="5"/>
      <c r="M171" s="4"/>
      <c r="N171" s="5"/>
      <c r="O171" s="4"/>
      <c r="P171" s="5"/>
      <c r="Q171" s="4"/>
      <c r="R171" s="5"/>
      <c r="S171" s="4"/>
      <c r="T171" s="5"/>
      <c r="U171" s="4"/>
      <c r="V171" s="5"/>
      <c r="W171" s="4"/>
      <c r="X171" s="5"/>
      <c r="Y171" s="4"/>
      <c r="Z171" s="5"/>
      <c r="AA171" s="4"/>
      <c r="AB171" s="5"/>
      <c r="AC171" s="4"/>
      <c r="AD171" s="5"/>
      <c r="AE171" s="4"/>
      <c r="AF171" s="5"/>
      <c r="AG171" s="4"/>
      <c r="AH171" s="5"/>
      <c r="AI171" s="4"/>
      <c r="AJ171" s="5"/>
      <c r="AK171" s="4"/>
      <c r="AL171" s="5"/>
      <c r="AM171" s="4"/>
      <c r="AN171" s="5"/>
    </row>
    <row r="172">
      <c r="A172" s="4"/>
      <c r="B172" s="5"/>
      <c r="C172" s="4"/>
      <c r="D172" s="5"/>
      <c r="E172" s="4"/>
      <c r="F172" s="5"/>
      <c r="G172" s="4"/>
      <c r="H172" s="5"/>
      <c r="I172" s="4"/>
      <c r="J172" s="5"/>
      <c r="K172" s="4"/>
      <c r="L172" s="5"/>
      <c r="M172" s="4"/>
      <c r="N172" s="5"/>
      <c r="O172" s="4"/>
      <c r="P172" s="5"/>
      <c r="Q172" s="4"/>
      <c r="R172" s="5"/>
      <c r="S172" s="4"/>
      <c r="T172" s="5"/>
      <c r="U172" s="4"/>
      <c r="V172" s="5"/>
      <c r="W172" s="4"/>
      <c r="X172" s="5"/>
      <c r="Y172" s="4"/>
      <c r="Z172" s="5"/>
      <c r="AA172" s="4"/>
      <c r="AB172" s="5"/>
      <c r="AC172" s="4"/>
      <c r="AD172" s="5"/>
      <c r="AE172" s="4"/>
      <c r="AF172" s="5"/>
      <c r="AG172" s="4"/>
      <c r="AH172" s="5"/>
      <c r="AI172" s="4"/>
      <c r="AJ172" s="5"/>
      <c r="AK172" s="4"/>
      <c r="AL172" s="5"/>
      <c r="AM172" s="4"/>
      <c r="AN172" s="5"/>
    </row>
    <row r="173">
      <c r="A173" s="4"/>
      <c r="B173" s="5"/>
      <c r="C173" s="4"/>
      <c r="D173" s="5"/>
      <c r="E173" s="4"/>
      <c r="F173" s="5"/>
      <c r="G173" s="4"/>
      <c r="H173" s="5"/>
      <c r="I173" s="4"/>
      <c r="J173" s="5"/>
      <c r="K173" s="4"/>
      <c r="L173" s="5"/>
      <c r="M173" s="4"/>
      <c r="N173" s="5"/>
      <c r="O173" s="4"/>
      <c r="P173" s="5"/>
      <c r="Q173" s="4"/>
      <c r="R173" s="5"/>
      <c r="S173" s="4"/>
      <c r="T173" s="5"/>
      <c r="U173" s="4"/>
      <c r="V173" s="5"/>
      <c r="W173" s="4"/>
      <c r="X173" s="5"/>
      <c r="Y173" s="4"/>
      <c r="Z173" s="5"/>
      <c r="AA173" s="4"/>
      <c r="AB173" s="5"/>
      <c r="AC173" s="4"/>
      <c r="AD173" s="5"/>
      <c r="AE173" s="4"/>
      <c r="AF173" s="5"/>
      <c r="AG173" s="4"/>
      <c r="AH173" s="5"/>
      <c r="AI173" s="4"/>
      <c r="AJ173" s="5"/>
      <c r="AK173" s="4"/>
      <c r="AL173" s="5"/>
      <c r="AM173" s="4"/>
      <c r="AN173" s="5"/>
    </row>
    <row r="174">
      <c r="A174" s="4"/>
      <c r="B174" s="5"/>
      <c r="C174" s="4"/>
      <c r="D174" s="5"/>
      <c r="E174" s="4"/>
      <c r="F174" s="5"/>
      <c r="G174" s="4"/>
      <c r="H174" s="5"/>
      <c r="I174" s="4"/>
      <c r="J174" s="5"/>
      <c r="K174" s="4"/>
      <c r="L174" s="5"/>
      <c r="M174" s="4"/>
      <c r="N174" s="5"/>
      <c r="O174" s="4"/>
      <c r="P174" s="5"/>
      <c r="Q174" s="4"/>
      <c r="R174" s="5"/>
      <c r="S174" s="4"/>
      <c r="T174" s="5"/>
      <c r="U174" s="4"/>
      <c r="V174" s="5"/>
      <c r="W174" s="4"/>
      <c r="X174" s="5"/>
      <c r="Y174" s="4"/>
      <c r="Z174" s="5"/>
      <c r="AA174" s="4"/>
      <c r="AB174" s="5"/>
      <c r="AC174" s="4"/>
      <c r="AD174" s="5"/>
      <c r="AE174" s="4"/>
      <c r="AF174" s="5"/>
      <c r="AG174" s="4"/>
      <c r="AH174" s="5"/>
      <c r="AI174" s="4"/>
      <c r="AJ174" s="5"/>
      <c r="AK174" s="4"/>
      <c r="AL174" s="5"/>
      <c r="AM174" s="4"/>
      <c r="AN174" s="5"/>
    </row>
    <row r="175">
      <c r="A175" s="4"/>
      <c r="B175" s="5"/>
      <c r="C175" s="4"/>
      <c r="D175" s="5"/>
      <c r="E175" s="4"/>
      <c r="F175" s="5"/>
      <c r="G175" s="4"/>
      <c r="H175" s="5"/>
      <c r="I175" s="4"/>
      <c r="J175" s="5"/>
      <c r="K175" s="4"/>
      <c r="L175" s="5"/>
      <c r="M175" s="4"/>
      <c r="N175" s="5"/>
      <c r="O175" s="4"/>
      <c r="P175" s="5"/>
      <c r="Q175" s="4"/>
      <c r="R175" s="5"/>
      <c r="S175" s="4"/>
      <c r="T175" s="5"/>
      <c r="U175" s="4"/>
      <c r="V175" s="5"/>
      <c r="W175" s="4"/>
      <c r="X175" s="5"/>
      <c r="Y175" s="4"/>
      <c r="Z175" s="5"/>
      <c r="AA175" s="4"/>
      <c r="AB175" s="5"/>
      <c r="AC175" s="4"/>
      <c r="AD175" s="5"/>
      <c r="AE175" s="4"/>
      <c r="AF175" s="5"/>
      <c r="AG175" s="4"/>
      <c r="AH175" s="5"/>
      <c r="AI175" s="4"/>
      <c r="AJ175" s="5"/>
      <c r="AK175" s="4"/>
      <c r="AL175" s="5"/>
      <c r="AM175" s="4"/>
      <c r="AN175" s="5"/>
    </row>
    <row r="176">
      <c r="A176" s="4"/>
      <c r="B176" s="5"/>
      <c r="C176" s="4"/>
      <c r="D176" s="5"/>
      <c r="E176" s="4"/>
      <c r="F176" s="5"/>
      <c r="G176" s="4"/>
      <c r="H176" s="5"/>
      <c r="I176" s="4"/>
      <c r="J176" s="5"/>
      <c r="K176" s="4"/>
      <c r="L176" s="5"/>
      <c r="M176" s="4"/>
      <c r="N176" s="5"/>
      <c r="O176" s="4"/>
      <c r="P176" s="5"/>
      <c r="Q176" s="4"/>
      <c r="R176" s="5"/>
      <c r="S176" s="4"/>
      <c r="T176" s="5"/>
      <c r="U176" s="4"/>
      <c r="V176" s="5"/>
      <c r="W176" s="4"/>
      <c r="X176" s="5"/>
      <c r="Y176" s="4"/>
      <c r="Z176" s="5"/>
      <c r="AA176" s="4"/>
      <c r="AB176" s="5"/>
      <c r="AC176" s="4"/>
      <c r="AD176" s="5"/>
      <c r="AE176" s="4"/>
      <c r="AF176" s="5"/>
      <c r="AG176" s="4"/>
      <c r="AH176" s="5"/>
      <c r="AI176" s="4"/>
      <c r="AJ176" s="5"/>
      <c r="AK176" s="4"/>
      <c r="AL176" s="5"/>
      <c r="AM176" s="4"/>
      <c r="AN176" s="5"/>
    </row>
    <row r="177">
      <c r="A177" s="4"/>
      <c r="B177" s="5"/>
      <c r="C177" s="4"/>
      <c r="D177" s="5"/>
      <c r="E177" s="4"/>
      <c r="F177" s="5"/>
      <c r="G177" s="4"/>
      <c r="H177" s="5"/>
      <c r="I177" s="4"/>
      <c r="J177" s="5"/>
      <c r="K177" s="4"/>
      <c r="L177" s="5"/>
      <c r="M177" s="4"/>
      <c r="N177" s="5"/>
      <c r="O177" s="4"/>
      <c r="P177" s="5"/>
      <c r="Q177" s="4"/>
      <c r="R177" s="5"/>
      <c r="S177" s="4"/>
      <c r="T177" s="5"/>
      <c r="U177" s="4"/>
      <c r="V177" s="5"/>
      <c r="W177" s="4"/>
      <c r="X177" s="5"/>
      <c r="Y177" s="4"/>
      <c r="Z177" s="5"/>
      <c r="AA177" s="4"/>
      <c r="AB177" s="5"/>
      <c r="AC177" s="4"/>
      <c r="AD177" s="5"/>
      <c r="AE177" s="4"/>
      <c r="AF177" s="5"/>
      <c r="AG177" s="4"/>
      <c r="AH177" s="5"/>
      <c r="AI177" s="4"/>
      <c r="AJ177" s="5"/>
      <c r="AK177" s="4"/>
      <c r="AL177" s="5"/>
      <c r="AM177" s="4"/>
      <c r="AN177" s="5"/>
    </row>
    <row r="178">
      <c r="A178" s="4"/>
      <c r="B178" s="5"/>
      <c r="C178" s="4"/>
      <c r="D178" s="5"/>
      <c r="E178" s="4"/>
      <c r="F178" s="5"/>
      <c r="G178" s="4"/>
      <c r="H178" s="5"/>
      <c r="I178" s="4"/>
      <c r="J178" s="5"/>
      <c r="K178" s="4"/>
      <c r="L178" s="5"/>
      <c r="M178" s="4"/>
      <c r="N178" s="5"/>
      <c r="O178" s="4"/>
      <c r="P178" s="5"/>
      <c r="Q178" s="4"/>
      <c r="R178" s="5"/>
      <c r="S178" s="4"/>
      <c r="T178" s="5"/>
      <c r="U178" s="4"/>
      <c r="V178" s="5"/>
      <c r="W178" s="4"/>
      <c r="X178" s="5"/>
      <c r="Y178" s="4"/>
      <c r="Z178" s="5"/>
      <c r="AA178" s="4"/>
      <c r="AB178" s="5"/>
      <c r="AC178" s="4"/>
      <c r="AD178" s="5"/>
      <c r="AE178" s="4"/>
      <c r="AF178" s="5"/>
      <c r="AG178" s="4"/>
      <c r="AH178" s="5"/>
      <c r="AI178" s="4"/>
      <c r="AJ178" s="5"/>
      <c r="AK178" s="4"/>
      <c r="AL178" s="5"/>
      <c r="AM178" s="4"/>
      <c r="AN178" s="5"/>
    </row>
    <row r="179">
      <c r="A179" s="4"/>
      <c r="B179" s="5"/>
      <c r="C179" s="4"/>
      <c r="D179" s="5"/>
      <c r="E179" s="4"/>
      <c r="F179" s="5"/>
      <c r="G179" s="4"/>
      <c r="H179" s="5"/>
      <c r="I179" s="4"/>
      <c r="J179" s="5"/>
      <c r="K179" s="4"/>
      <c r="L179" s="5"/>
      <c r="M179" s="4"/>
      <c r="N179" s="5"/>
      <c r="O179" s="4"/>
      <c r="P179" s="5"/>
      <c r="Q179" s="4"/>
      <c r="R179" s="5"/>
      <c r="S179" s="4"/>
      <c r="T179" s="5"/>
      <c r="U179" s="4"/>
      <c r="V179" s="5"/>
      <c r="W179" s="4"/>
      <c r="X179" s="5"/>
      <c r="Y179" s="4"/>
      <c r="Z179" s="5"/>
      <c r="AA179" s="4"/>
      <c r="AB179" s="5"/>
      <c r="AC179" s="4"/>
      <c r="AD179" s="5"/>
      <c r="AE179" s="4"/>
      <c r="AF179" s="5"/>
      <c r="AG179" s="4"/>
      <c r="AH179" s="5"/>
      <c r="AI179" s="4"/>
      <c r="AJ179" s="5"/>
      <c r="AK179" s="4"/>
      <c r="AL179" s="5"/>
      <c r="AM179" s="4"/>
      <c r="AN179" s="5"/>
    </row>
    <row r="180">
      <c r="A180" s="4"/>
      <c r="B180" s="5"/>
      <c r="C180" s="4"/>
      <c r="D180" s="5"/>
      <c r="E180" s="4"/>
      <c r="F180" s="5"/>
      <c r="G180" s="4"/>
      <c r="H180" s="5"/>
      <c r="I180" s="4"/>
      <c r="J180" s="5"/>
      <c r="K180" s="4"/>
      <c r="L180" s="5"/>
      <c r="M180" s="4"/>
      <c r="N180" s="5"/>
      <c r="O180" s="4"/>
      <c r="P180" s="5"/>
      <c r="Q180" s="4"/>
      <c r="R180" s="5"/>
      <c r="S180" s="4"/>
      <c r="T180" s="5"/>
      <c r="U180" s="4"/>
      <c r="V180" s="5"/>
      <c r="W180" s="4"/>
      <c r="X180" s="5"/>
      <c r="Y180" s="4"/>
      <c r="Z180" s="5"/>
      <c r="AA180" s="4"/>
      <c r="AB180" s="5"/>
      <c r="AC180" s="4"/>
      <c r="AD180" s="5"/>
      <c r="AE180" s="4"/>
      <c r="AF180" s="5"/>
      <c r="AG180" s="4"/>
      <c r="AH180" s="5"/>
      <c r="AI180" s="4"/>
      <c r="AJ180" s="5"/>
      <c r="AK180" s="4"/>
      <c r="AL180" s="5"/>
      <c r="AM180" s="4"/>
      <c r="AN180" s="5"/>
    </row>
    <row r="181">
      <c r="A181" s="4"/>
      <c r="B181" s="5"/>
      <c r="C181" s="4"/>
      <c r="D181" s="5"/>
      <c r="E181" s="4"/>
      <c r="F181" s="5"/>
      <c r="G181" s="4"/>
      <c r="H181" s="5"/>
      <c r="I181" s="4"/>
      <c r="J181" s="5"/>
      <c r="K181" s="4"/>
      <c r="L181" s="5"/>
      <c r="M181" s="4"/>
      <c r="N181" s="5"/>
      <c r="O181" s="4"/>
      <c r="P181" s="5"/>
      <c r="Q181" s="4"/>
      <c r="R181" s="5"/>
      <c r="S181" s="4"/>
      <c r="T181" s="5"/>
      <c r="U181" s="4"/>
      <c r="V181" s="5"/>
      <c r="W181" s="4"/>
      <c r="X181" s="5"/>
      <c r="Y181" s="4"/>
      <c r="Z181" s="5"/>
      <c r="AA181" s="4"/>
      <c r="AB181" s="5"/>
      <c r="AC181" s="4"/>
      <c r="AD181" s="5"/>
      <c r="AE181" s="4"/>
      <c r="AF181" s="5"/>
      <c r="AG181" s="4"/>
      <c r="AH181" s="5"/>
      <c r="AI181" s="4"/>
      <c r="AJ181" s="5"/>
      <c r="AK181" s="4"/>
      <c r="AL181" s="5"/>
      <c r="AM181" s="4"/>
      <c r="AN181" s="5"/>
    </row>
    <row r="182">
      <c r="A182" s="4"/>
      <c r="B182" s="5"/>
      <c r="C182" s="4"/>
      <c r="D182" s="5"/>
      <c r="E182" s="4"/>
      <c r="F182" s="5"/>
      <c r="G182" s="4"/>
      <c r="H182" s="5"/>
      <c r="I182" s="4"/>
      <c r="J182" s="5"/>
      <c r="K182" s="4"/>
      <c r="L182" s="5"/>
      <c r="M182" s="4"/>
      <c r="N182" s="5"/>
      <c r="O182" s="4"/>
      <c r="P182" s="5"/>
      <c r="Q182" s="4"/>
      <c r="R182" s="5"/>
      <c r="S182" s="4"/>
      <c r="T182" s="5"/>
      <c r="U182" s="4"/>
      <c r="V182" s="5"/>
      <c r="W182" s="4"/>
      <c r="X182" s="5"/>
      <c r="Y182" s="4"/>
      <c r="Z182" s="5"/>
      <c r="AA182" s="4"/>
      <c r="AB182" s="5"/>
      <c r="AC182" s="4"/>
      <c r="AD182" s="5"/>
      <c r="AE182" s="4"/>
      <c r="AF182" s="5"/>
      <c r="AG182" s="4"/>
      <c r="AH182" s="5"/>
      <c r="AI182" s="4"/>
      <c r="AJ182" s="5"/>
      <c r="AK182" s="4"/>
      <c r="AL182" s="5"/>
      <c r="AM182" s="4"/>
      <c r="AN182" s="5"/>
    </row>
    <row r="183">
      <c r="A183" s="4"/>
      <c r="B183" s="5"/>
      <c r="C183" s="4"/>
      <c r="D183" s="5"/>
      <c r="E183" s="4"/>
      <c r="F183" s="5"/>
      <c r="G183" s="4"/>
      <c r="H183" s="5"/>
      <c r="I183" s="4"/>
      <c r="J183" s="5"/>
      <c r="K183" s="4"/>
      <c r="L183" s="5"/>
      <c r="M183" s="4"/>
      <c r="N183" s="5"/>
      <c r="O183" s="4"/>
      <c r="P183" s="5"/>
      <c r="Q183" s="4"/>
      <c r="R183" s="5"/>
      <c r="S183" s="4"/>
      <c r="T183" s="5"/>
      <c r="U183" s="4"/>
      <c r="V183" s="5"/>
      <c r="W183" s="4"/>
      <c r="X183" s="5"/>
      <c r="Y183" s="4"/>
      <c r="Z183" s="5"/>
      <c r="AA183" s="4"/>
      <c r="AB183" s="5"/>
      <c r="AC183" s="4"/>
      <c r="AD183" s="5"/>
      <c r="AE183" s="4"/>
      <c r="AF183" s="5"/>
      <c r="AG183" s="4"/>
      <c r="AH183" s="5"/>
      <c r="AI183" s="4"/>
      <c r="AJ183" s="5"/>
      <c r="AK183" s="4"/>
      <c r="AL183" s="5"/>
      <c r="AM183" s="4"/>
      <c r="AN183" s="5"/>
    </row>
    <row r="184">
      <c r="A184" s="4"/>
      <c r="B184" s="5"/>
      <c r="C184" s="4"/>
      <c r="D184" s="5"/>
      <c r="E184" s="4"/>
      <c r="F184" s="5"/>
      <c r="G184" s="4"/>
      <c r="H184" s="5"/>
      <c r="I184" s="4"/>
      <c r="J184" s="5"/>
      <c r="K184" s="4"/>
      <c r="L184" s="5"/>
      <c r="M184" s="4"/>
      <c r="N184" s="5"/>
      <c r="O184" s="4"/>
      <c r="P184" s="5"/>
      <c r="Q184" s="4"/>
      <c r="R184" s="5"/>
      <c r="S184" s="4"/>
      <c r="T184" s="5"/>
      <c r="U184" s="4"/>
      <c r="V184" s="5"/>
      <c r="W184" s="4"/>
      <c r="X184" s="5"/>
      <c r="Y184" s="4"/>
      <c r="Z184" s="5"/>
      <c r="AA184" s="4"/>
      <c r="AB184" s="5"/>
      <c r="AC184" s="4"/>
      <c r="AD184" s="5"/>
      <c r="AE184" s="4"/>
      <c r="AF184" s="5"/>
      <c r="AG184" s="4"/>
      <c r="AH184" s="5"/>
      <c r="AI184" s="4"/>
      <c r="AJ184" s="5"/>
      <c r="AK184" s="4"/>
      <c r="AL184" s="5"/>
      <c r="AM184" s="4"/>
      <c r="AN184" s="5"/>
    </row>
    <row r="185">
      <c r="A185" s="4"/>
      <c r="B185" s="5"/>
      <c r="C185" s="4"/>
      <c r="D185" s="5"/>
      <c r="E185" s="4"/>
      <c r="F185" s="5"/>
      <c r="G185" s="4"/>
      <c r="H185" s="5"/>
      <c r="I185" s="4"/>
      <c r="J185" s="5"/>
      <c r="K185" s="4"/>
      <c r="L185" s="5"/>
      <c r="M185" s="4"/>
      <c r="N185" s="5"/>
      <c r="O185" s="4"/>
      <c r="P185" s="5"/>
      <c r="Q185" s="4"/>
      <c r="R185" s="5"/>
      <c r="S185" s="4"/>
      <c r="T185" s="5"/>
      <c r="U185" s="4"/>
      <c r="V185" s="5"/>
      <c r="W185" s="4"/>
      <c r="X185" s="5"/>
      <c r="Y185" s="4"/>
      <c r="Z185" s="5"/>
      <c r="AA185" s="4"/>
      <c r="AB185" s="5"/>
      <c r="AC185" s="4"/>
      <c r="AD185" s="5"/>
      <c r="AE185" s="4"/>
      <c r="AF185" s="5"/>
      <c r="AG185" s="4"/>
      <c r="AH185" s="5"/>
      <c r="AI185" s="4"/>
      <c r="AJ185" s="5"/>
      <c r="AK185" s="4"/>
      <c r="AL185" s="5"/>
      <c r="AM185" s="4"/>
      <c r="AN185" s="5"/>
    </row>
    <row r="186">
      <c r="A186" s="4"/>
      <c r="B186" s="5"/>
      <c r="C186" s="4"/>
      <c r="D186" s="5"/>
      <c r="E186" s="4"/>
      <c r="F186" s="5"/>
      <c r="G186" s="4"/>
      <c r="H186" s="5"/>
      <c r="I186" s="4"/>
      <c r="J186" s="5"/>
      <c r="K186" s="4"/>
      <c r="L186" s="5"/>
      <c r="M186" s="4"/>
      <c r="N186" s="5"/>
      <c r="O186" s="4"/>
      <c r="P186" s="5"/>
      <c r="Q186" s="4"/>
      <c r="R186" s="5"/>
      <c r="S186" s="4"/>
      <c r="T186" s="5"/>
      <c r="U186" s="4"/>
      <c r="V186" s="5"/>
      <c r="W186" s="4"/>
      <c r="X186" s="5"/>
      <c r="Y186" s="4"/>
      <c r="Z186" s="5"/>
      <c r="AA186" s="4"/>
      <c r="AB186" s="5"/>
      <c r="AC186" s="4"/>
      <c r="AD186" s="5"/>
      <c r="AE186" s="4"/>
      <c r="AF186" s="5"/>
      <c r="AG186" s="4"/>
      <c r="AH186" s="5"/>
      <c r="AI186" s="4"/>
      <c r="AJ186" s="5"/>
      <c r="AK186" s="4"/>
      <c r="AL186" s="5"/>
      <c r="AM186" s="4"/>
      <c r="AN186" s="5"/>
    </row>
    <row r="187">
      <c r="A187" s="4"/>
      <c r="B187" s="5"/>
      <c r="C187" s="4"/>
      <c r="D187" s="5"/>
      <c r="E187" s="4"/>
      <c r="F187" s="5"/>
      <c r="G187" s="4"/>
      <c r="H187" s="5"/>
      <c r="I187" s="4"/>
      <c r="J187" s="5"/>
      <c r="K187" s="4"/>
      <c r="L187" s="5"/>
      <c r="M187" s="4"/>
      <c r="N187" s="5"/>
      <c r="O187" s="4"/>
      <c r="P187" s="5"/>
      <c r="Q187" s="4"/>
      <c r="R187" s="5"/>
      <c r="S187" s="4"/>
      <c r="T187" s="5"/>
      <c r="U187" s="4"/>
      <c r="V187" s="5"/>
      <c r="W187" s="4"/>
      <c r="X187" s="5"/>
      <c r="Y187" s="4"/>
      <c r="Z187" s="5"/>
      <c r="AA187" s="4"/>
      <c r="AB187" s="5"/>
      <c r="AC187" s="4"/>
      <c r="AD187" s="5"/>
      <c r="AE187" s="4"/>
      <c r="AF187" s="5"/>
      <c r="AG187" s="4"/>
      <c r="AH187" s="5"/>
      <c r="AI187" s="4"/>
      <c r="AJ187" s="5"/>
      <c r="AK187" s="4"/>
      <c r="AL187" s="5"/>
      <c r="AM187" s="4"/>
      <c r="AN187" s="5"/>
    </row>
    <row r="188">
      <c r="A188" s="4"/>
      <c r="B188" s="5"/>
      <c r="C188" s="4"/>
      <c r="D188" s="5"/>
      <c r="E188" s="4"/>
      <c r="F188" s="5"/>
      <c r="G188" s="4"/>
      <c r="H188" s="5"/>
      <c r="I188" s="4"/>
      <c r="J188" s="5"/>
      <c r="K188" s="4"/>
      <c r="L188" s="5"/>
      <c r="M188" s="4"/>
      <c r="N188" s="5"/>
      <c r="O188" s="4"/>
      <c r="P188" s="5"/>
      <c r="Q188" s="4"/>
      <c r="R188" s="5"/>
      <c r="S188" s="4"/>
      <c r="T188" s="5"/>
      <c r="U188" s="4"/>
      <c r="V188" s="5"/>
      <c r="W188" s="4"/>
      <c r="X188" s="5"/>
      <c r="Y188" s="4"/>
      <c r="Z188" s="5"/>
      <c r="AA188" s="4"/>
      <c r="AB188" s="5"/>
      <c r="AC188" s="4"/>
      <c r="AD188" s="5"/>
      <c r="AE188" s="4"/>
      <c r="AF188" s="5"/>
      <c r="AG188" s="4"/>
      <c r="AH188" s="5"/>
      <c r="AI188" s="4"/>
      <c r="AJ188" s="5"/>
      <c r="AK188" s="4"/>
      <c r="AL188" s="5"/>
      <c r="AM188" s="4"/>
      <c r="AN188" s="5"/>
    </row>
    <row r="189">
      <c r="A189" s="4"/>
      <c r="B189" s="5"/>
      <c r="C189" s="4"/>
      <c r="D189" s="5"/>
      <c r="E189" s="4"/>
      <c r="F189" s="5"/>
      <c r="G189" s="4"/>
      <c r="H189" s="5"/>
      <c r="I189" s="4"/>
      <c r="J189" s="5"/>
      <c r="K189" s="4"/>
      <c r="L189" s="5"/>
      <c r="M189" s="4"/>
      <c r="N189" s="5"/>
      <c r="O189" s="4"/>
      <c r="P189" s="5"/>
      <c r="Q189" s="4"/>
      <c r="R189" s="5"/>
      <c r="S189" s="4"/>
      <c r="T189" s="5"/>
      <c r="U189" s="4"/>
      <c r="V189" s="5"/>
      <c r="W189" s="4"/>
      <c r="X189" s="5"/>
      <c r="Y189" s="4"/>
      <c r="Z189" s="5"/>
      <c r="AA189" s="4"/>
      <c r="AB189" s="5"/>
      <c r="AC189" s="4"/>
      <c r="AD189" s="5"/>
      <c r="AE189" s="4"/>
      <c r="AF189" s="5"/>
      <c r="AG189" s="4"/>
      <c r="AH189" s="5"/>
      <c r="AI189" s="4"/>
      <c r="AJ189" s="5"/>
      <c r="AK189" s="4"/>
      <c r="AL189" s="5"/>
      <c r="AM189" s="4"/>
      <c r="AN189" s="5"/>
    </row>
    <row r="190">
      <c r="A190" s="4"/>
      <c r="B190" s="5"/>
      <c r="C190" s="4"/>
      <c r="D190" s="5"/>
      <c r="E190" s="4"/>
      <c r="F190" s="5"/>
      <c r="G190" s="4"/>
      <c r="H190" s="5"/>
      <c r="I190" s="4"/>
      <c r="J190" s="5"/>
      <c r="K190" s="4"/>
      <c r="L190" s="5"/>
      <c r="M190" s="4"/>
      <c r="N190" s="5"/>
      <c r="O190" s="4"/>
      <c r="P190" s="5"/>
      <c r="Q190" s="4"/>
      <c r="R190" s="5"/>
      <c r="S190" s="4"/>
      <c r="T190" s="5"/>
      <c r="U190" s="4"/>
      <c r="V190" s="5"/>
      <c r="W190" s="4"/>
      <c r="X190" s="5"/>
      <c r="Y190" s="4"/>
      <c r="Z190" s="5"/>
      <c r="AA190" s="4"/>
      <c r="AB190" s="5"/>
      <c r="AC190" s="4"/>
      <c r="AD190" s="5"/>
      <c r="AE190" s="4"/>
      <c r="AF190" s="5"/>
      <c r="AG190" s="4"/>
      <c r="AH190" s="5"/>
      <c r="AI190" s="4"/>
      <c r="AJ190" s="5"/>
      <c r="AK190" s="4"/>
      <c r="AL190" s="5"/>
      <c r="AM190" s="4"/>
      <c r="AN190" s="5"/>
    </row>
    <row r="191">
      <c r="A191" s="4"/>
      <c r="B191" s="5"/>
      <c r="C191" s="4"/>
      <c r="D191" s="5"/>
      <c r="E191" s="4"/>
      <c r="F191" s="5"/>
      <c r="G191" s="4"/>
      <c r="H191" s="5"/>
      <c r="I191" s="4"/>
      <c r="J191" s="5"/>
      <c r="K191" s="4"/>
      <c r="L191" s="5"/>
      <c r="M191" s="4"/>
      <c r="N191" s="5"/>
      <c r="O191" s="4"/>
      <c r="P191" s="5"/>
      <c r="Q191" s="4"/>
      <c r="R191" s="5"/>
      <c r="S191" s="4"/>
      <c r="T191" s="5"/>
      <c r="U191" s="4"/>
      <c r="V191" s="5"/>
      <c r="W191" s="4"/>
      <c r="X191" s="5"/>
      <c r="Y191" s="4"/>
      <c r="Z191" s="5"/>
      <c r="AA191" s="4"/>
      <c r="AB191" s="5"/>
      <c r="AC191" s="4"/>
      <c r="AD191" s="5"/>
      <c r="AE191" s="4"/>
      <c r="AF191" s="5"/>
      <c r="AG191" s="4"/>
      <c r="AH191" s="5"/>
      <c r="AI191" s="4"/>
      <c r="AJ191" s="5"/>
      <c r="AK191" s="4"/>
      <c r="AL191" s="5"/>
      <c r="AM191" s="4"/>
      <c r="AN191" s="5"/>
    </row>
    <row r="192">
      <c r="A192" s="4"/>
      <c r="B192" s="5"/>
      <c r="C192" s="4"/>
      <c r="D192" s="5"/>
      <c r="E192" s="4"/>
      <c r="F192" s="5"/>
      <c r="G192" s="4"/>
      <c r="H192" s="5"/>
      <c r="I192" s="4"/>
      <c r="J192" s="5"/>
      <c r="K192" s="4"/>
      <c r="L192" s="5"/>
      <c r="M192" s="4"/>
      <c r="N192" s="5"/>
      <c r="O192" s="4"/>
      <c r="P192" s="5"/>
      <c r="Q192" s="4"/>
      <c r="R192" s="5"/>
      <c r="S192" s="4"/>
      <c r="T192" s="5"/>
      <c r="U192" s="4"/>
      <c r="V192" s="5"/>
      <c r="W192" s="4"/>
      <c r="X192" s="5"/>
      <c r="Y192" s="4"/>
      <c r="Z192" s="5"/>
      <c r="AA192" s="4"/>
      <c r="AB192" s="5"/>
      <c r="AC192" s="4"/>
      <c r="AD192" s="5"/>
      <c r="AE192" s="4"/>
      <c r="AF192" s="5"/>
      <c r="AG192" s="4"/>
      <c r="AH192" s="5"/>
      <c r="AI192" s="4"/>
      <c r="AJ192" s="5"/>
      <c r="AK192" s="4"/>
      <c r="AL192" s="5"/>
      <c r="AM192" s="4"/>
      <c r="AN192" s="5"/>
    </row>
    <row r="193">
      <c r="A193" s="4"/>
      <c r="B193" s="5"/>
      <c r="C193" s="4"/>
      <c r="D193" s="5"/>
      <c r="E193" s="4"/>
      <c r="F193" s="5"/>
      <c r="G193" s="4"/>
      <c r="H193" s="5"/>
      <c r="I193" s="4"/>
      <c r="J193" s="5"/>
      <c r="K193" s="4"/>
      <c r="L193" s="5"/>
      <c r="M193" s="4"/>
      <c r="N193" s="5"/>
      <c r="O193" s="4"/>
      <c r="P193" s="5"/>
      <c r="Q193" s="4"/>
      <c r="R193" s="5"/>
      <c r="S193" s="4"/>
      <c r="T193" s="5"/>
      <c r="U193" s="4"/>
      <c r="V193" s="5"/>
      <c r="W193" s="4"/>
      <c r="X193" s="5"/>
      <c r="Y193" s="4"/>
      <c r="Z193" s="5"/>
      <c r="AA193" s="4"/>
      <c r="AB193" s="5"/>
      <c r="AC193" s="4"/>
      <c r="AD193" s="5"/>
      <c r="AE193" s="4"/>
      <c r="AF193" s="5"/>
      <c r="AG193" s="4"/>
      <c r="AH193" s="5"/>
      <c r="AI193" s="4"/>
      <c r="AJ193" s="5"/>
      <c r="AK193" s="4"/>
      <c r="AL193" s="5"/>
      <c r="AM193" s="4"/>
      <c r="AN193" s="5"/>
    </row>
    <row r="194">
      <c r="A194" s="4"/>
      <c r="B194" s="5"/>
      <c r="C194" s="4"/>
      <c r="D194" s="5"/>
      <c r="E194" s="4"/>
      <c r="F194" s="5"/>
      <c r="G194" s="4"/>
      <c r="H194" s="5"/>
      <c r="I194" s="4"/>
      <c r="J194" s="5"/>
      <c r="K194" s="4"/>
      <c r="L194" s="5"/>
      <c r="M194" s="4"/>
      <c r="N194" s="5"/>
      <c r="O194" s="4"/>
      <c r="P194" s="5"/>
      <c r="Q194" s="4"/>
      <c r="R194" s="5"/>
      <c r="S194" s="4"/>
      <c r="T194" s="5"/>
      <c r="U194" s="4"/>
      <c r="V194" s="5"/>
      <c r="W194" s="4"/>
      <c r="X194" s="5"/>
      <c r="Y194" s="4"/>
      <c r="Z194" s="5"/>
      <c r="AA194" s="4"/>
      <c r="AB194" s="5"/>
      <c r="AC194" s="4"/>
      <c r="AD194" s="5"/>
      <c r="AE194" s="4"/>
      <c r="AF194" s="5"/>
      <c r="AG194" s="4"/>
      <c r="AH194" s="5"/>
      <c r="AI194" s="4"/>
      <c r="AJ194" s="5"/>
      <c r="AK194" s="4"/>
      <c r="AL194" s="5"/>
      <c r="AM194" s="4"/>
      <c r="AN194" s="5"/>
    </row>
    <row r="195">
      <c r="A195" s="4"/>
      <c r="B195" s="5"/>
      <c r="C195" s="4"/>
      <c r="D195" s="5"/>
      <c r="E195" s="4"/>
      <c r="F195" s="5"/>
      <c r="G195" s="4"/>
      <c r="H195" s="5"/>
      <c r="I195" s="4"/>
      <c r="J195" s="5"/>
      <c r="K195" s="4"/>
      <c r="L195" s="5"/>
      <c r="M195" s="4"/>
      <c r="N195" s="5"/>
      <c r="O195" s="4"/>
      <c r="P195" s="5"/>
      <c r="Q195" s="4"/>
      <c r="R195" s="5"/>
      <c r="S195" s="4"/>
      <c r="T195" s="5"/>
      <c r="U195" s="4"/>
      <c r="V195" s="5"/>
      <c r="W195" s="4"/>
      <c r="X195" s="5"/>
      <c r="Y195" s="4"/>
      <c r="Z195" s="5"/>
      <c r="AA195" s="4"/>
      <c r="AB195" s="5"/>
      <c r="AC195" s="4"/>
      <c r="AD195" s="5"/>
      <c r="AE195" s="4"/>
      <c r="AF195" s="5"/>
      <c r="AG195" s="4"/>
      <c r="AH195" s="5"/>
      <c r="AI195" s="4"/>
      <c r="AJ195" s="5"/>
      <c r="AK195" s="4"/>
      <c r="AL195" s="5"/>
      <c r="AM195" s="4"/>
      <c r="AN195" s="5"/>
    </row>
    <row r="196">
      <c r="A196" s="4"/>
      <c r="B196" s="5"/>
      <c r="C196" s="4"/>
      <c r="D196" s="5"/>
      <c r="E196" s="4"/>
      <c r="F196" s="5"/>
      <c r="G196" s="4"/>
      <c r="H196" s="5"/>
      <c r="I196" s="4"/>
      <c r="J196" s="5"/>
      <c r="K196" s="4"/>
      <c r="L196" s="5"/>
      <c r="M196" s="4"/>
      <c r="N196" s="5"/>
      <c r="O196" s="4"/>
      <c r="P196" s="5"/>
      <c r="Q196" s="4"/>
      <c r="R196" s="5"/>
      <c r="S196" s="4"/>
      <c r="T196" s="5"/>
      <c r="U196" s="4"/>
      <c r="V196" s="5"/>
      <c r="W196" s="4"/>
      <c r="X196" s="5"/>
      <c r="Y196" s="4"/>
      <c r="Z196" s="5"/>
      <c r="AA196" s="4"/>
      <c r="AB196" s="5"/>
      <c r="AC196" s="4"/>
      <c r="AD196" s="5"/>
      <c r="AE196" s="4"/>
      <c r="AF196" s="5"/>
      <c r="AG196" s="4"/>
      <c r="AH196" s="5"/>
      <c r="AI196" s="4"/>
      <c r="AJ196" s="5"/>
      <c r="AK196" s="4"/>
      <c r="AL196" s="5"/>
      <c r="AM196" s="4"/>
      <c r="AN196" s="5"/>
    </row>
    <row r="197">
      <c r="A197" s="4"/>
      <c r="B197" s="5"/>
      <c r="C197" s="4"/>
      <c r="D197" s="5"/>
      <c r="E197" s="4"/>
      <c r="F197" s="5"/>
      <c r="G197" s="4"/>
      <c r="H197" s="5"/>
      <c r="I197" s="4"/>
      <c r="J197" s="5"/>
      <c r="K197" s="4"/>
      <c r="L197" s="5"/>
      <c r="M197" s="4"/>
      <c r="N197" s="5"/>
      <c r="O197" s="4"/>
      <c r="P197" s="5"/>
      <c r="Q197" s="4"/>
      <c r="R197" s="5"/>
      <c r="S197" s="4"/>
      <c r="T197" s="5"/>
      <c r="U197" s="4"/>
      <c r="V197" s="5"/>
      <c r="W197" s="4"/>
      <c r="X197" s="5"/>
      <c r="Y197" s="4"/>
      <c r="Z197" s="5"/>
      <c r="AA197" s="4"/>
      <c r="AB197" s="5"/>
      <c r="AC197" s="4"/>
      <c r="AD197" s="5"/>
      <c r="AE197" s="4"/>
      <c r="AF197" s="5"/>
      <c r="AG197" s="4"/>
      <c r="AH197" s="5"/>
      <c r="AI197" s="4"/>
      <c r="AJ197" s="5"/>
      <c r="AK197" s="4"/>
      <c r="AL197" s="5"/>
      <c r="AM197" s="4"/>
      <c r="AN197" s="5"/>
    </row>
    <row r="198">
      <c r="A198" s="4"/>
      <c r="B198" s="5"/>
      <c r="C198" s="4"/>
      <c r="D198" s="5"/>
      <c r="E198" s="4"/>
      <c r="F198" s="5"/>
      <c r="G198" s="4"/>
      <c r="H198" s="5"/>
      <c r="I198" s="4"/>
      <c r="J198" s="5"/>
      <c r="K198" s="4"/>
      <c r="L198" s="5"/>
      <c r="M198" s="4"/>
      <c r="N198" s="5"/>
      <c r="O198" s="4"/>
      <c r="P198" s="5"/>
      <c r="Q198" s="4"/>
      <c r="R198" s="5"/>
      <c r="S198" s="4"/>
      <c r="T198" s="5"/>
      <c r="U198" s="4"/>
      <c r="V198" s="5"/>
      <c r="W198" s="4"/>
      <c r="X198" s="5"/>
      <c r="Y198" s="4"/>
      <c r="Z198" s="5"/>
      <c r="AA198" s="4"/>
      <c r="AB198" s="5"/>
      <c r="AC198" s="4"/>
      <c r="AD198" s="5"/>
      <c r="AE198" s="4"/>
      <c r="AF198" s="5"/>
      <c r="AG198" s="4"/>
      <c r="AH198" s="5"/>
      <c r="AI198" s="4"/>
      <c r="AJ198" s="5"/>
      <c r="AK198" s="4"/>
      <c r="AL198" s="5"/>
      <c r="AM198" s="4"/>
      <c r="AN198" s="5"/>
    </row>
    <row r="199">
      <c r="A199" s="4"/>
      <c r="B199" s="5"/>
      <c r="C199" s="4"/>
      <c r="D199" s="5"/>
      <c r="E199" s="4"/>
      <c r="F199" s="5"/>
      <c r="G199" s="4"/>
      <c r="H199" s="5"/>
      <c r="I199" s="4"/>
      <c r="J199" s="5"/>
      <c r="K199" s="4"/>
      <c r="L199" s="5"/>
      <c r="M199" s="4"/>
      <c r="N199" s="5"/>
      <c r="O199" s="4"/>
      <c r="P199" s="5"/>
      <c r="Q199" s="4"/>
      <c r="R199" s="5"/>
      <c r="S199" s="4"/>
      <c r="T199" s="5"/>
      <c r="U199" s="4"/>
      <c r="V199" s="5"/>
      <c r="W199" s="4"/>
      <c r="X199" s="5"/>
      <c r="Y199" s="4"/>
      <c r="Z199" s="5"/>
      <c r="AA199" s="4"/>
      <c r="AB199" s="5"/>
      <c r="AC199" s="4"/>
      <c r="AD199" s="5"/>
      <c r="AE199" s="4"/>
      <c r="AF199" s="5"/>
      <c r="AG199" s="4"/>
      <c r="AH199" s="5"/>
      <c r="AI199" s="4"/>
      <c r="AJ199" s="5"/>
      <c r="AK199" s="4"/>
      <c r="AL199" s="5"/>
      <c r="AM199" s="4"/>
      <c r="AN199" s="5"/>
    </row>
    <row r="200">
      <c r="A200" s="4"/>
      <c r="B200" s="5"/>
      <c r="C200" s="4"/>
      <c r="D200" s="5"/>
      <c r="E200" s="4"/>
      <c r="F200" s="5"/>
      <c r="G200" s="4"/>
      <c r="H200" s="5"/>
      <c r="I200" s="4"/>
      <c r="J200" s="5"/>
      <c r="K200" s="4"/>
      <c r="L200" s="5"/>
      <c r="M200" s="4"/>
      <c r="N200" s="5"/>
      <c r="O200" s="4"/>
      <c r="P200" s="5"/>
      <c r="Q200" s="4"/>
      <c r="R200" s="5"/>
      <c r="S200" s="4"/>
      <c r="T200" s="5"/>
      <c r="U200" s="4"/>
      <c r="V200" s="5"/>
      <c r="W200" s="4"/>
      <c r="X200" s="5"/>
      <c r="Y200" s="4"/>
      <c r="Z200" s="5"/>
      <c r="AA200" s="4"/>
      <c r="AB200" s="5"/>
      <c r="AC200" s="4"/>
      <c r="AD200" s="5"/>
      <c r="AE200" s="4"/>
      <c r="AF200" s="5"/>
      <c r="AG200" s="4"/>
      <c r="AH200" s="5"/>
      <c r="AI200" s="4"/>
      <c r="AJ200" s="5"/>
      <c r="AK200" s="4"/>
      <c r="AL200" s="5"/>
      <c r="AM200" s="4"/>
      <c r="AN200" s="5"/>
    </row>
    <row r="201">
      <c r="A201" s="4"/>
      <c r="B201" s="5"/>
      <c r="C201" s="4"/>
      <c r="D201" s="5"/>
      <c r="E201" s="4"/>
      <c r="F201" s="5"/>
      <c r="G201" s="4"/>
      <c r="H201" s="5"/>
      <c r="I201" s="4"/>
      <c r="J201" s="5"/>
      <c r="K201" s="4"/>
      <c r="L201" s="5"/>
      <c r="M201" s="4"/>
      <c r="N201" s="5"/>
      <c r="O201" s="4"/>
      <c r="P201" s="5"/>
      <c r="Q201" s="4"/>
      <c r="R201" s="5"/>
      <c r="S201" s="4"/>
      <c r="T201" s="5"/>
      <c r="U201" s="4"/>
      <c r="V201" s="5"/>
      <c r="W201" s="4"/>
      <c r="X201" s="5"/>
      <c r="Y201" s="4"/>
      <c r="Z201" s="5"/>
      <c r="AA201" s="4"/>
      <c r="AB201" s="5"/>
      <c r="AC201" s="4"/>
      <c r="AD201" s="5"/>
      <c r="AE201" s="4"/>
      <c r="AF201" s="5"/>
      <c r="AG201" s="4"/>
      <c r="AH201" s="5"/>
      <c r="AI201" s="4"/>
      <c r="AJ201" s="5"/>
      <c r="AK201" s="4"/>
      <c r="AL201" s="5"/>
      <c r="AM201" s="4"/>
      <c r="AN201" s="5"/>
    </row>
    <row r="202">
      <c r="A202" s="4"/>
      <c r="B202" s="5"/>
      <c r="C202" s="4"/>
      <c r="D202" s="5"/>
      <c r="E202" s="4"/>
      <c r="F202" s="5"/>
      <c r="G202" s="4"/>
      <c r="H202" s="5"/>
      <c r="I202" s="4"/>
      <c r="J202" s="5"/>
      <c r="K202" s="4"/>
      <c r="L202" s="5"/>
      <c r="M202" s="4"/>
      <c r="N202" s="5"/>
      <c r="O202" s="4"/>
      <c r="P202" s="5"/>
      <c r="Q202" s="4"/>
      <c r="R202" s="5"/>
      <c r="S202" s="4"/>
      <c r="T202" s="5"/>
      <c r="U202" s="4"/>
      <c r="V202" s="5"/>
      <c r="W202" s="4"/>
      <c r="X202" s="5"/>
      <c r="Y202" s="4"/>
      <c r="Z202" s="5"/>
      <c r="AA202" s="4"/>
      <c r="AB202" s="5"/>
      <c r="AC202" s="4"/>
      <c r="AD202" s="5"/>
      <c r="AE202" s="4"/>
      <c r="AF202" s="5"/>
      <c r="AG202" s="4"/>
      <c r="AH202" s="5"/>
      <c r="AI202" s="4"/>
      <c r="AJ202" s="5"/>
      <c r="AK202" s="4"/>
      <c r="AL202" s="5"/>
      <c r="AM202" s="4"/>
      <c r="AN202" s="5"/>
    </row>
    <row r="203">
      <c r="A203" s="4"/>
      <c r="B203" s="5"/>
      <c r="C203" s="4"/>
      <c r="D203" s="5"/>
      <c r="E203" s="4"/>
      <c r="F203" s="5"/>
      <c r="G203" s="4"/>
      <c r="H203" s="5"/>
      <c r="I203" s="4"/>
      <c r="J203" s="5"/>
      <c r="K203" s="4"/>
      <c r="L203" s="5"/>
      <c r="M203" s="4"/>
      <c r="N203" s="5"/>
      <c r="O203" s="4"/>
      <c r="P203" s="5"/>
      <c r="Q203" s="4"/>
      <c r="R203" s="5"/>
      <c r="S203" s="4"/>
      <c r="T203" s="5"/>
      <c r="U203" s="4"/>
      <c r="V203" s="5"/>
      <c r="W203" s="4"/>
      <c r="X203" s="5"/>
      <c r="Y203" s="4"/>
      <c r="Z203" s="5"/>
      <c r="AA203" s="4"/>
      <c r="AB203" s="5"/>
      <c r="AC203" s="4"/>
      <c r="AD203" s="5"/>
      <c r="AE203" s="4"/>
      <c r="AF203" s="5"/>
      <c r="AG203" s="4"/>
      <c r="AH203" s="5"/>
      <c r="AI203" s="4"/>
      <c r="AJ203" s="5"/>
      <c r="AK203" s="4"/>
      <c r="AL203" s="5"/>
      <c r="AM203" s="4"/>
      <c r="AN203" s="5"/>
    </row>
    <row r="204">
      <c r="A204" s="4"/>
      <c r="B204" s="5"/>
      <c r="C204" s="4"/>
      <c r="D204" s="5"/>
      <c r="E204" s="4"/>
      <c r="F204" s="5"/>
      <c r="G204" s="4"/>
      <c r="H204" s="5"/>
      <c r="I204" s="4"/>
      <c r="J204" s="5"/>
      <c r="K204" s="4"/>
      <c r="L204" s="5"/>
      <c r="M204" s="4"/>
      <c r="N204" s="5"/>
      <c r="O204" s="4"/>
      <c r="P204" s="5"/>
      <c r="Q204" s="4"/>
      <c r="R204" s="5"/>
      <c r="S204" s="4"/>
      <c r="T204" s="5"/>
      <c r="U204" s="4"/>
      <c r="V204" s="5"/>
      <c r="W204" s="4"/>
      <c r="X204" s="5"/>
      <c r="Y204" s="4"/>
      <c r="Z204" s="5"/>
      <c r="AA204" s="4"/>
      <c r="AB204" s="5"/>
      <c r="AC204" s="4"/>
      <c r="AD204" s="5"/>
      <c r="AE204" s="4"/>
      <c r="AF204" s="5"/>
      <c r="AG204" s="4"/>
      <c r="AH204" s="5"/>
      <c r="AI204" s="4"/>
      <c r="AJ204" s="5"/>
      <c r="AK204" s="4"/>
      <c r="AL204" s="5"/>
      <c r="AM204" s="4"/>
      <c r="AN204" s="5"/>
    </row>
    <row r="205">
      <c r="A205" s="4"/>
      <c r="B205" s="5"/>
      <c r="C205" s="4"/>
      <c r="D205" s="5"/>
      <c r="E205" s="4"/>
      <c r="F205" s="5"/>
      <c r="G205" s="4"/>
      <c r="H205" s="5"/>
      <c r="I205" s="4"/>
      <c r="J205" s="5"/>
      <c r="K205" s="4"/>
      <c r="L205" s="5"/>
      <c r="M205" s="4"/>
      <c r="N205" s="5"/>
      <c r="O205" s="4"/>
      <c r="P205" s="5"/>
      <c r="Q205" s="4"/>
      <c r="R205" s="5"/>
      <c r="S205" s="4"/>
      <c r="T205" s="5"/>
      <c r="U205" s="4"/>
      <c r="V205" s="5"/>
      <c r="W205" s="4"/>
      <c r="X205" s="5"/>
      <c r="Y205" s="4"/>
      <c r="Z205" s="5"/>
      <c r="AA205" s="4"/>
      <c r="AB205" s="5"/>
      <c r="AC205" s="4"/>
      <c r="AD205" s="5"/>
      <c r="AE205" s="4"/>
      <c r="AF205" s="5"/>
      <c r="AG205" s="4"/>
      <c r="AH205" s="5"/>
      <c r="AI205" s="4"/>
      <c r="AJ205" s="5"/>
      <c r="AK205" s="4"/>
      <c r="AL205" s="5"/>
      <c r="AM205" s="4"/>
      <c r="AN205" s="5"/>
    </row>
    <row r="206">
      <c r="A206" s="4"/>
      <c r="B206" s="5"/>
      <c r="C206" s="4"/>
      <c r="D206" s="5"/>
      <c r="E206" s="4"/>
      <c r="F206" s="5"/>
      <c r="G206" s="4"/>
      <c r="H206" s="5"/>
      <c r="I206" s="4"/>
      <c r="J206" s="5"/>
      <c r="K206" s="4"/>
      <c r="L206" s="5"/>
      <c r="M206" s="4"/>
      <c r="N206" s="5"/>
      <c r="O206" s="4"/>
      <c r="P206" s="5"/>
      <c r="Q206" s="4"/>
      <c r="R206" s="5"/>
      <c r="S206" s="4"/>
      <c r="T206" s="5"/>
      <c r="U206" s="4"/>
      <c r="V206" s="5"/>
      <c r="W206" s="4"/>
      <c r="X206" s="5"/>
      <c r="Y206" s="4"/>
      <c r="Z206" s="5"/>
      <c r="AA206" s="4"/>
      <c r="AB206" s="5"/>
      <c r="AC206" s="4"/>
      <c r="AD206" s="5"/>
      <c r="AE206" s="4"/>
      <c r="AF206" s="5"/>
      <c r="AG206" s="4"/>
      <c r="AH206" s="5"/>
      <c r="AI206" s="4"/>
      <c r="AJ206" s="5"/>
      <c r="AK206" s="4"/>
      <c r="AL206" s="5"/>
      <c r="AM206" s="4"/>
      <c r="AN206" s="5"/>
    </row>
    <row r="207">
      <c r="A207" s="4"/>
      <c r="B207" s="5"/>
      <c r="C207" s="4"/>
      <c r="D207" s="5"/>
      <c r="E207" s="4"/>
      <c r="F207" s="5"/>
      <c r="G207" s="4"/>
      <c r="H207" s="5"/>
      <c r="I207" s="4"/>
      <c r="J207" s="5"/>
      <c r="K207" s="4"/>
      <c r="L207" s="5"/>
      <c r="M207" s="4"/>
      <c r="N207" s="5"/>
      <c r="O207" s="4"/>
      <c r="P207" s="5"/>
      <c r="Q207" s="4"/>
      <c r="R207" s="5"/>
      <c r="S207" s="4"/>
      <c r="T207" s="5"/>
      <c r="U207" s="4"/>
      <c r="V207" s="5"/>
      <c r="W207" s="4"/>
      <c r="X207" s="5"/>
      <c r="Y207" s="4"/>
      <c r="Z207" s="5"/>
      <c r="AA207" s="4"/>
      <c r="AB207" s="5"/>
      <c r="AC207" s="4"/>
      <c r="AD207" s="5"/>
      <c r="AE207" s="4"/>
      <c r="AF207" s="5"/>
      <c r="AG207" s="4"/>
      <c r="AH207" s="5"/>
      <c r="AI207" s="4"/>
      <c r="AJ207" s="5"/>
      <c r="AK207" s="4"/>
      <c r="AL207" s="5"/>
      <c r="AM207" s="4"/>
      <c r="AN207" s="5"/>
    </row>
    <row r="208">
      <c r="A208" s="4"/>
      <c r="B208" s="5"/>
      <c r="C208" s="4"/>
      <c r="D208" s="5"/>
      <c r="E208" s="4"/>
      <c r="F208" s="5"/>
      <c r="G208" s="4"/>
      <c r="H208" s="5"/>
      <c r="I208" s="4"/>
      <c r="J208" s="5"/>
      <c r="K208" s="4"/>
      <c r="L208" s="5"/>
      <c r="M208" s="4"/>
      <c r="N208" s="5"/>
      <c r="O208" s="4"/>
      <c r="P208" s="5"/>
      <c r="Q208" s="4"/>
      <c r="R208" s="5"/>
      <c r="S208" s="4"/>
      <c r="T208" s="5"/>
      <c r="U208" s="4"/>
      <c r="V208" s="5"/>
      <c r="W208" s="4"/>
      <c r="X208" s="5"/>
      <c r="Y208" s="4"/>
      <c r="Z208" s="5"/>
      <c r="AA208" s="4"/>
      <c r="AB208" s="5"/>
      <c r="AC208" s="4"/>
      <c r="AD208" s="5"/>
      <c r="AE208" s="4"/>
      <c r="AF208" s="5"/>
      <c r="AG208" s="4"/>
      <c r="AH208" s="5"/>
      <c r="AI208" s="4"/>
      <c r="AJ208" s="5"/>
      <c r="AK208" s="4"/>
      <c r="AL208" s="5"/>
      <c r="AM208" s="4"/>
      <c r="AN208" s="5"/>
    </row>
    <row r="209">
      <c r="A209" s="4"/>
      <c r="B209" s="5"/>
      <c r="C209" s="4"/>
      <c r="D209" s="5"/>
      <c r="E209" s="4"/>
      <c r="F209" s="5"/>
      <c r="G209" s="4"/>
      <c r="H209" s="5"/>
      <c r="I209" s="4"/>
      <c r="J209" s="5"/>
      <c r="K209" s="4"/>
      <c r="L209" s="5"/>
      <c r="M209" s="4"/>
      <c r="N209" s="5"/>
      <c r="O209" s="4"/>
      <c r="P209" s="5"/>
      <c r="Q209" s="4"/>
      <c r="R209" s="5"/>
      <c r="S209" s="4"/>
      <c r="T209" s="5"/>
      <c r="U209" s="4"/>
      <c r="V209" s="5"/>
      <c r="W209" s="4"/>
      <c r="X209" s="5"/>
      <c r="Y209" s="4"/>
      <c r="Z209" s="5"/>
      <c r="AA209" s="4"/>
      <c r="AB209" s="5"/>
      <c r="AC209" s="4"/>
      <c r="AD209" s="5"/>
      <c r="AE209" s="4"/>
      <c r="AF209" s="5"/>
      <c r="AG209" s="4"/>
      <c r="AH209" s="5"/>
      <c r="AI209" s="4"/>
      <c r="AJ209" s="5"/>
      <c r="AK209" s="4"/>
      <c r="AL209" s="5"/>
      <c r="AM209" s="4"/>
      <c r="AN209" s="5"/>
    </row>
    <row r="210">
      <c r="A210" s="4"/>
      <c r="B210" s="5"/>
      <c r="C210" s="4"/>
      <c r="D210" s="5"/>
      <c r="E210" s="4"/>
      <c r="F210" s="5"/>
      <c r="G210" s="4"/>
      <c r="H210" s="5"/>
      <c r="I210" s="4"/>
      <c r="J210" s="5"/>
      <c r="K210" s="4"/>
      <c r="L210" s="5"/>
      <c r="M210" s="4"/>
      <c r="N210" s="5"/>
      <c r="O210" s="4"/>
      <c r="P210" s="5"/>
      <c r="Q210" s="4"/>
      <c r="R210" s="5"/>
      <c r="S210" s="4"/>
      <c r="T210" s="5"/>
      <c r="U210" s="4"/>
      <c r="V210" s="5"/>
      <c r="W210" s="4"/>
      <c r="X210" s="5"/>
      <c r="Y210" s="4"/>
      <c r="Z210" s="5"/>
      <c r="AA210" s="4"/>
      <c r="AB210" s="5"/>
      <c r="AC210" s="4"/>
      <c r="AD210" s="5"/>
      <c r="AE210" s="4"/>
      <c r="AF210" s="5"/>
      <c r="AG210" s="4"/>
      <c r="AH210" s="5"/>
      <c r="AI210" s="4"/>
      <c r="AJ210" s="5"/>
      <c r="AK210" s="4"/>
      <c r="AL210" s="5"/>
      <c r="AM210" s="4"/>
      <c r="AN210" s="5"/>
    </row>
    <row r="211">
      <c r="A211" s="4"/>
      <c r="B211" s="5"/>
      <c r="C211" s="4"/>
      <c r="D211" s="5"/>
      <c r="E211" s="4"/>
      <c r="F211" s="5"/>
      <c r="G211" s="4"/>
      <c r="H211" s="5"/>
      <c r="I211" s="4"/>
      <c r="J211" s="5"/>
      <c r="K211" s="4"/>
      <c r="L211" s="5"/>
      <c r="M211" s="4"/>
      <c r="N211" s="5"/>
      <c r="O211" s="4"/>
      <c r="P211" s="5"/>
      <c r="Q211" s="4"/>
      <c r="R211" s="5"/>
      <c r="S211" s="4"/>
      <c r="T211" s="5"/>
      <c r="U211" s="4"/>
      <c r="V211" s="5"/>
      <c r="W211" s="4"/>
      <c r="X211" s="5"/>
      <c r="Y211" s="4"/>
      <c r="Z211" s="5"/>
      <c r="AA211" s="4"/>
      <c r="AB211" s="5"/>
      <c r="AC211" s="4"/>
      <c r="AD211" s="5"/>
      <c r="AE211" s="4"/>
      <c r="AF211" s="5"/>
      <c r="AG211" s="4"/>
      <c r="AH211" s="5"/>
      <c r="AI211" s="4"/>
      <c r="AJ211" s="5"/>
      <c r="AK211" s="4"/>
      <c r="AL211" s="5"/>
      <c r="AM211" s="4"/>
      <c r="AN211" s="5"/>
    </row>
    <row r="212">
      <c r="A212" s="4"/>
      <c r="B212" s="5"/>
      <c r="C212" s="4"/>
      <c r="D212" s="5"/>
      <c r="E212" s="4"/>
      <c r="F212" s="5"/>
      <c r="G212" s="4"/>
      <c r="H212" s="5"/>
      <c r="I212" s="4"/>
      <c r="J212" s="5"/>
      <c r="K212" s="4"/>
      <c r="L212" s="5"/>
      <c r="M212" s="4"/>
      <c r="N212" s="5"/>
      <c r="O212" s="4"/>
      <c r="P212" s="5"/>
      <c r="Q212" s="4"/>
      <c r="R212" s="5"/>
      <c r="S212" s="4"/>
      <c r="T212" s="5"/>
      <c r="U212" s="4"/>
      <c r="V212" s="5"/>
      <c r="W212" s="4"/>
      <c r="X212" s="5"/>
      <c r="Y212" s="4"/>
      <c r="Z212" s="5"/>
      <c r="AA212" s="4"/>
      <c r="AB212" s="5"/>
      <c r="AC212" s="4"/>
      <c r="AD212" s="5"/>
      <c r="AE212" s="4"/>
      <c r="AF212" s="5"/>
      <c r="AG212" s="4"/>
      <c r="AH212" s="5"/>
      <c r="AI212" s="4"/>
      <c r="AJ212" s="5"/>
      <c r="AK212" s="4"/>
      <c r="AL212" s="5"/>
      <c r="AM212" s="4"/>
      <c r="AN212" s="5"/>
    </row>
    <row r="213">
      <c r="A213" s="4"/>
      <c r="B213" s="5"/>
      <c r="C213" s="4"/>
      <c r="D213" s="5"/>
      <c r="E213" s="4"/>
      <c r="F213" s="5"/>
      <c r="G213" s="4"/>
      <c r="H213" s="5"/>
      <c r="I213" s="4"/>
      <c r="J213" s="5"/>
      <c r="K213" s="4"/>
      <c r="L213" s="5"/>
      <c r="M213" s="4"/>
      <c r="N213" s="5"/>
      <c r="O213" s="4"/>
      <c r="P213" s="5"/>
      <c r="Q213" s="4"/>
      <c r="R213" s="5"/>
      <c r="S213" s="4"/>
      <c r="T213" s="5"/>
      <c r="U213" s="4"/>
      <c r="V213" s="5"/>
      <c r="W213" s="4"/>
      <c r="X213" s="5"/>
      <c r="Y213" s="4"/>
      <c r="Z213" s="5"/>
      <c r="AA213" s="4"/>
      <c r="AB213" s="5"/>
      <c r="AC213" s="4"/>
      <c r="AD213" s="5"/>
      <c r="AE213" s="4"/>
      <c r="AF213" s="5"/>
      <c r="AG213" s="4"/>
      <c r="AH213" s="5"/>
      <c r="AI213" s="4"/>
      <c r="AJ213" s="5"/>
      <c r="AK213" s="4"/>
      <c r="AL213" s="5"/>
      <c r="AM213" s="4"/>
      <c r="AN213" s="5"/>
    </row>
    <row r="214">
      <c r="A214" s="4"/>
      <c r="B214" s="5"/>
      <c r="C214" s="4"/>
      <c r="D214" s="5"/>
      <c r="E214" s="4"/>
      <c r="F214" s="5"/>
      <c r="G214" s="4"/>
      <c r="H214" s="5"/>
      <c r="I214" s="4"/>
      <c r="J214" s="5"/>
      <c r="K214" s="4"/>
      <c r="L214" s="5"/>
      <c r="M214" s="4"/>
      <c r="N214" s="5"/>
      <c r="O214" s="4"/>
      <c r="P214" s="5"/>
      <c r="Q214" s="4"/>
      <c r="R214" s="5"/>
      <c r="S214" s="4"/>
      <c r="T214" s="5"/>
      <c r="U214" s="4"/>
      <c r="V214" s="5"/>
      <c r="W214" s="4"/>
      <c r="X214" s="5"/>
      <c r="Y214" s="4"/>
      <c r="Z214" s="5"/>
      <c r="AA214" s="4"/>
      <c r="AB214" s="5"/>
      <c r="AC214" s="4"/>
      <c r="AD214" s="5"/>
      <c r="AE214" s="4"/>
      <c r="AF214" s="5"/>
      <c r="AG214" s="4"/>
      <c r="AH214" s="5"/>
      <c r="AI214" s="4"/>
      <c r="AJ214" s="5"/>
      <c r="AK214" s="4"/>
      <c r="AL214" s="5"/>
      <c r="AM214" s="4"/>
      <c r="AN214" s="5"/>
    </row>
    <row r="215">
      <c r="A215" s="4"/>
      <c r="B215" s="5"/>
      <c r="C215" s="4"/>
      <c r="D215" s="5"/>
      <c r="E215" s="4"/>
      <c r="F215" s="5"/>
      <c r="G215" s="4"/>
      <c r="H215" s="5"/>
      <c r="I215" s="4"/>
      <c r="J215" s="5"/>
      <c r="K215" s="4"/>
      <c r="L215" s="5"/>
      <c r="M215" s="4"/>
      <c r="N215" s="5"/>
      <c r="O215" s="4"/>
      <c r="P215" s="5"/>
      <c r="Q215" s="4"/>
      <c r="R215" s="5"/>
      <c r="S215" s="4"/>
      <c r="T215" s="5"/>
      <c r="U215" s="4"/>
      <c r="V215" s="5"/>
      <c r="W215" s="4"/>
      <c r="X215" s="5"/>
      <c r="Y215" s="4"/>
      <c r="Z215" s="5"/>
      <c r="AA215" s="4"/>
      <c r="AB215" s="5"/>
      <c r="AC215" s="4"/>
      <c r="AD215" s="5"/>
      <c r="AE215" s="4"/>
      <c r="AF215" s="5"/>
      <c r="AG215" s="4"/>
      <c r="AH215" s="5"/>
      <c r="AI215" s="4"/>
      <c r="AJ215" s="5"/>
      <c r="AK215" s="4"/>
      <c r="AL215" s="5"/>
      <c r="AM215" s="4"/>
      <c r="AN215" s="5"/>
    </row>
    <row r="216">
      <c r="A216" s="4"/>
      <c r="B216" s="5"/>
      <c r="C216" s="4"/>
      <c r="D216" s="5"/>
      <c r="E216" s="4"/>
      <c r="F216" s="5"/>
      <c r="G216" s="4"/>
      <c r="H216" s="5"/>
      <c r="I216" s="4"/>
      <c r="J216" s="5"/>
      <c r="K216" s="4"/>
      <c r="L216" s="5"/>
      <c r="M216" s="4"/>
      <c r="N216" s="5"/>
      <c r="O216" s="4"/>
      <c r="P216" s="5"/>
      <c r="Q216" s="4"/>
      <c r="R216" s="5"/>
      <c r="S216" s="4"/>
      <c r="T216" s="5"/>
      <c r="U216" s="4"/>
      <c r="V216" s="5"/>
      <c r="W216" s="4"/>
      <c r="X216" s="5"/>
      <c r="Y216" s="4"/>
      <c r="Z216" s="5"/>
      <c r="AA216" s="4"/>
      <c r="AB216" s="5"/>
      <c r="AC216" s="4"/>
      <c r="AD216" s="5"/>
      <c r="AE216" s="4"/>
      <c r="AF216" s="5"/>
      <c r="AG216" s="4"/>
      <c r="AH216" s="5"/>
      <c r="AI216" s="4"/>
      <c r="AJ216" s="5"/>
      <c r="AK216" s="4"/>
      <c r="AL216" s="5"/>
      <c r="AM216" s="4"/>
      <c r="AN216" s="5"/>
    </row>
    <row r="217">
      <c r="A217" s="4"/>
      <c r="B217" s="5"/>
      <c r="C217" s="4"/>
      <c r="D217" s="5"/>
      <c r="E217" s="4"/>
      <c r="F217" s="5"/>
      <c r="G217" s="4"/>
      <c r="H217" s="5"/>
      <c r="I217" s="4"/>
      <c r="J217" s="5"/>
      <c r="K217" s="4"/>
      <c r="L217" s="5"/>
      <c r="M217" s="4"/>
      <c r="N217" s="5"/>
      <c r="O217" s="4"/>
      <c r="P217" s="5"/>
      <c r="Q217" s="4"/>
      <c r="R217" s="5"/>
      <c r="S217" s="4"/>
      <c r="T217" s="5"/>
      <c r="U217" s="4"/>
      <c r="V217" s="5"/>
      <c r="W217" s="4"/>
      <c r="X217" s="5"/>
      <c r="Y217" s="4"/>
      <c r="Z217" s="5"/>
      <c r="AA217" s="4"/>
      <c r="AB217" s="5"/>
      <c r="AC217" s="4"/>
      <c r="AD217" s="5"/>
      <c r="AE217" s="4"/>
      <c r="AF217" s="5"/>
      <c r="AG217" s="4"/>
      <c r="AH217" s="5"/>
      <c r="AI217" s="4"/>
      <c r="AJ217" s="5"/>
      <c r="AK217" s="4"/>
      <c r="AL217" s="5"/>
      <c r="AM217" s="4"/>
      <c r="AN217" s="5"/>
    </row>
    <row r="218">
      <c r="A218" s="4"/>
      <c r="B218" s="5"/>
      <c r="C218" s="4"/>
      <c r="D218" s="5"/>
      <c r="E218" s="4"/>
      <c r="F218" s="5"/>
      <c r="G218" s="4"/>
      <c r="H218" s="5"/>
      <c r="I218" s="4"/>
      <c r="J218" s="5"/>
      <c r="K218" s="4"/>
      <c r="L218" s="5"/>
      <c r="M218" s="4"/>
      <c r="N218" s="5"/>
      <c r="O218" s="4"/>
      <c r="P218" s="5"/>
      <c r="Q218" s="4"/>
      <c r="R218" s="5"/>
      <c r="S218" s="4"/>
      <c r="T218" s="5"/>
      <c r="U218" s="4"/>
      <c r="V218" s="5"/>
      <c r="W218" s="4"/>
      <c r="X218" s="5"/>
      <c r="Y218" s="4"/>
      <c r="Z218" s="5"/>
      <c r="AA218" s="4"/>
      <c r="AB218" s="5"/>
      <c r="AC218" s="4"/>
      <c r="AD218" s="5"/>
      <c r="AE218" s="4"/>
      <c r="AF218" s="5"/>
      <c r="AG218" s="4"/>
      <c r="AH218" s="5"/>
      <c r="AI218" s="4"/>
      <c r="AJ218" s="5"/>
      <c r="AK218" s="4"/>
      <c r="AL218" s="5"/>
      <c r="AM218" s="4"/>
      <c r="AN218" s="5"/>
    </row>
    <row r="219">
      <c r="A219" s="4"/>
      <c r="B219" s="5"/>
      <c r="C219" s="4"/>
      <c r="D219" s="5"/>
      <c r="E219" s="4"/>
      <c r="F219" s="5"/>
      <c r="G219" s="4"/>
      <c r="H219" s="5"/>
      <c r="I219" s="4"/>
      <c r="J219" s="5"/>
      <c r="K219" s="4"/>
      <c r="L219" s="5"/>
      <c r="M219" s="4"/>
      <c r="N219" s="5"/>
      <c r="O219" s="4"/>
      <c r="P219" s="5"/>
      <c r="Q219" s="4"/>
      <c r="R219" s="5"/>
      <c r="S219" s="4"/>
      <c r="T219" s="5"/>
      <c r="U219" s="4"/>
      <c r="V219" s="5"/>
      <c r="W219" s="4"/>
      <c r="X219" s="5"/>
      <c r="Y219" s="4"/>
      <c r="Z219" s="5"/>
      <c r="AA219" s="4"/>
      <c r="AB219" s="5"/>
      <c r="AC219" s="4"/>
      <c r="AD219" s="5"/>
      <c r="AE219" s="4"/>
      <c r="AF219" s="5"/>
      <c r="AG219" s="4"/>
      <c r="AH219" s="5"/>
      <c r="AI219" s="4"/>
      <c r="AJ219" s="5"/>
      <c r="AK219" s="4"/>
      <c r="AL219" s="5"/>
      <c r="AM219" s="4"/>
      <c r="AN219" s="5"/>
    </row>
    <row r="220">
      <c r="A220" s="4"/>
      <c r="B220" s="5"/>
      <c r="C220" s="4"/>
      <c r="D220" s="5"/>
      <c r="E220" s="4"/>
      <c r="F220" s="5"/>
      <c r="G220" s="4"/>
      <c r="H220" s="5"/>
      <c r="I220" s="4"/>
      <c r="J220" s="5"/>
      <c r="K220" s="4"/>
      <c r="L220" s="5"/>
      <c r="M220" s="4"/>
      <c r="N220" s="5"/>
      <c r="O220" s="4"/>
      <c r="P220" s="5"/>
      <c r="Q220" s="4"/>
      <c r="R220" s="5"/>
      <c r="S220" s="4"/>
      <c r="T220" s="5"/>
      <c r="U220" s="4"/>
      <c r="V220" s="5"/>
      <c r="W220" s="4"/>
      <c r="X220" s="5"/>
      <c r="Y220" s="4"/>
      <c r="Z220" s="5"/>
      <c r="AA220" s="4"/>
      <c r="AB220" s="5"/>
      <c r="AC220" s="4"/>
      <c r="AD220" s="5"/>
      <c r="AE220" s="4"/>
      <c r="AF220" s="5"/>
      <c r="AG220" s="4"/>
      <c r="AH220" s="5"/>
      <c r="AI220" s="4"/>
      <c r="AJ220" s="5"/>
      <c r="AK220" s="4"/>
      <c r="AL220" s="5"/>
      <c r="AM220" s="4"/>
      <c r="AN220" s="5"/>
    </row>
    <row r="221">
      <c r="A221" s="4"/>
      <c r="B221" s="5"/>
      <c r="C221" s="4"/>
      <c r="D221" s="5"/>
      <c r="E221" s="4"/>
      <c r="F221" s="5"/>
      <c r="G221" s="4"/>
      <c r="H221" s="5"/>
      <c r="I221" s="4"/>
      <c r="J221" s="5"/>
      <c r="K221" s="4"/>
      <c r="L221" s="5"/>
      <c r="M221" s="4"/>
      <c r="N221" s="5"/>
      <c r="O221" s="4"/>
      <c r="P221" s="5"/>
      <c r="Q221" s="4"/>
      <c r="R221" s="5"/>
      <c r="S221" s="4"/>
      <c r="T221" s="5"/>
      <c r="U221" s="4"/>
      <c r="V221" s="5"/>
      <c r="W221" s="4"/>
      <c r="X221" s="5"/>
      <c r="Y221" s="4"/>
      <c r="Z221" s="5"/>
      <c r="AA221" s="4"/>
      <c r="AB221" s="5"/>
      <c r="AC221" s="4"/>
      <c r="AD221" s="5"/>
      <c r="AE221" s="4"/>
      <c r="AF221" s="5"/>
      <c r="AG221" s="4"/>
      <c r="AH221" s="5"/>
      <c r="AI221" s="4"/>
      <c r="AJ221" s="5"/>
      <c r="AK221" s="4"/>
      <c r="AL221" s="5"/>
      <c r="AM221" s="4"/>
      <c r="AN221" s="5"/>
    </row>
    <row r="222">
      <c r="A222" s="4"/>
      <c r="B222" s="5"/>
      <c r="C222" s="4"/>
      <c r="D222" s="5"/>
      <c r="E222" s="4"/>
      <c r="F222" s="5"/>
      <c r="G222" s="4"/>
      <c r="H222" s="5"/>
      <c r="I222" s="4"/>
      <c r="J222" s="5"/>
      <c r="K222" s="4"/>
      <c r="L222" s="5"/>
      <c r="M222" s="4"/>
      <c r="N222" s="5"/>
      <c r="O222" s="4"/>
      <c r="P222" s="5"/>
      <c r="Q222" s="4"/>
      <c r="R222" s="5"/>
      <c r="S222" s="4"/>
      <c r="T222" s="5"/>
      <c r="U222" s="4"/>
      <c r="V222" s="5"/>
      <c r="W222" s="4"/>
      <c r="X222" s="5"/>
      <c r="Y222" s="4"/>
      <c r="Z222" s="5"/>
      <c r="AA222" s="4"/>
      <c r="AB222" s="5"/>
      <c r="AC222" s="4"/>
      <c r="AD222" s="5"/>
      <c r="AE222" s="4"/>
      <c r="AF222" s="5"/>
      <c r="AG222" s="4"/>
      <c r="AH222" s="5"/>
      <c r="AI222" s="4"/>
      <c r="AJ222" s="5"/>
      <c r="AK222" s="4"/>
      <c r="AL222" s="5"/>
      <c r="AM222" s="4"/>
      <c r="AN222" s="5"/>
    </row>
    <row r="223">
      <c r="A223" s="4"/>
      <c r="B223" s="5"/>
      <c r="C223" s="4"/>
      <c r="D223" s="5"/>
      <c r="E223" s="4"/>
      <c r="F223" s="5"/>
      <c r="G223" s="4"/>
      <c r="H223" s="5"/>
      <c r="I223" s="4"/>
      <c r="J223" s="5"/>
      <c r="K223" s="4"/>
      <c r="L223" s="5"/>
      <c r="M223" s="4"/>
      <c r="N223" s="5"/>
      <c r="O223" s="4"/>
      <c r="P223" s="5"/>
      <c r="Q223" s="4"/>
      <c r="R223" s="5"/>
      <c r="S223" s="4"/>
      <c r="T223" s="5"/>
      <c r="U223" s="4"/>
      <c r="V223" s="5"/>
      <c r="W223" s="4"/>
      <c r="X223" s="5"/>
      <c r="Y223" s="4"/>
      <c r="Z223" s="5"/>
      <c r="AA223" s="4"/>
      <c r="AB223" s="5"/>
      <c r="AC223" s="4"/>
      <c r="AD223" s="5"/>
      <c r="AE223" s="4"/>
      <c r="AF223" s="5"/>
      <c r="AG223" s="4"/>
      <c r="AH223" s="5"/>
      <c r="AI223" s="4"/>
      <c r="AJ223" s="5"/>
      <c r="AK223" s="4"/>
      <c r="AL223" s="5"/>
      <c r="AM223" s="4"/>
      <c r="AN223" s="5"/>
    </row>
    <row r="224">
      <c r="A224" s="4"/>
      <c r="B224" s="5"/>
      <c r="C224" s="4"/>
      <c r="D224" s="5"/>
      <c r="E224" s="4"/>
      <c r="F224" s="5"/>
      <c r="G224" s="4"/>
      <c r="H224" s="5"/>
      <c r="I224" s="4"/>
      <c r="J224" s="5"/>
      <c r="K224" s="4"/>
      <c r="L224" s="5"/>
      <c r="M224" s="4"/>
      <c r="N224" s="5"/>
      <c r="O224" s="4"/>
      <c r="P224" s="5"/>
      <c r="Q224" s="4"/>
      <c r="R224" s="5"/>
      <c r="S224" s="4"/>
      <c r="T224" s="5"/>
      <c r="U224" s="4"/>
      <c r="V224" s="5"/>
      <c r="W224" s="4"/>
      <c r="X224" s="5"/>
      <c r="Y224" s="4"/>
      <c r="Z224" s="5"/>
      <c r="AA224" s="4"/>
      <c r="AB224" s="5"/>
      <c r="AC224" s="4"/>
      <c r="AD224" s="5"/>
      <c r="AE224" s="4"/>
      <c r="AF224" s="5"/>
      <c r="AG224" s="4"/>
      <c r="AH224" s="5"/>
      <c r="AI224" s="4"/>
      <c r="AJ224" s="5"/>
      <c r="AK224" s="4"/>
      <c r="AL224" s="5"/>
      <c r="AM224" s="4"/>
      <c r="AN224" s="5"/>
    </row>
    <row r="225">
      <c r="A225" s="4"/>
      <c r="B225" s="5"/>
      <c r="C225" s="4"/>
      <c r="D225" s="5"/>
      <c r="E225" s="4"/>
      <c r="F225" s="5"/>
      <c r="G225" s="4"/>
      <c r="H225" s="5"/>
      <c r="I225" s="4"/>
      <c r="J225" s="5"/>
      <c r="K225" s="4"/>
      <c r="L225" s="5"/>
      <c r="M225" s="4"/>
      <c r="N225" s="5"/>
      <c r="O225" s="4"/>
      <c r="P225" s="5"/>
      <c r="Q225" s="4"/>
      <c r="R225" s="5"/>
      <c r="S225" s="4"/>
      <c r="T225" s="5"/>
      <c r="U225" s="4"/>
      <c r="V225" s="5"/>
      <c r="W225" s="4"/>
      <c r="X225" s="5"/>
      <c r="Y225" s="4"/>
      <c r="Z225" s="5"/>
      <c r="AA225" s="4"/>
      <c r="AB225" s="5"/>
      <c r="AC225" s="4"/>
      <c r="AD225" s="5"/>
      <c r="AE225" s="4"/>
      <c r="AF225" s="5"/>
      <c r="AG225" s="4"/>
      <c r="AH225" s="5"/>
      <c r="AI225" s="4"/>
      <c r="AJ225" s="5"/>
      <c r="AK225" s="4"/>
      <c r="AL225" s="5"/>
      <c r="AM225" s="4"/>
      <c r="AN225" s="5"/>
    </row>
    <row r="226">
      <c r="A226" s="4"/>
      <c r="B226" s="5"/>
      <c r="C226" s="4"/>
      <c r="D226" s="5"/>
      <c r="E226" s="4"/>
      <c r="F226" s="5"/>
      <c r="G226" s="4"/>
      <c r="H226" s="5"/>
      <c r="I226" s="4"/>
      <c r="J226" s="5"/>
      <c r="K226" s="4"/>
      <c r="L226" s="5"/>
      <c r="M226" s="4"/>
      <c r="N226" s="5"/>
      <c r="O226" s="4"/>
      <c r="P226" s="5"/>
      <c r="Q226" s="4"/>
      <c r="R226" s="5"/>
      <c r="S226" s="4"/>
      <c r="T226" s="5"/>
      <c r="U226" s="4"/>
      <c r="V226" s="5"/>
      <c r="W226" s="4"/>
      <c r="X226" s="5"/>
      <c r="Y226" s="4"/>
      <c r="Z226" s="5"/>
      <c r="AA226" s="4"/>
      <c r="AB226" s="5"/>
      <c r="AC226" s="4"/>
      <c r="AD226" s="5"/>
      <c r="AE226" s="4"/>
      <c r="AF226" s="5"/>
      <c r="AG226" s="4"/>
      <c r="AH226" s="5"/>
      <c r="AI226" s="4"/>
      <c r="AJ226" s="5"/>
      <c r="AK226" s="4"/>
      <c r="AL226" s="5"/>
      <c r="AM226" s="4"/>
      <c r="AN226" s="5"/>
    </row>
    <row r="227">
      <c r="A227" s="4"/>
      <c r="B227" s="5"/>
      <c r="C227" s="4"/>
      <c r="D227" s="5"/>
      <c r="E227" s="4"/>
      <c r="F227" s="5"/>
      <c r="G227" s="4"/>
      <c r="H227" s="5"/>
      <c r="I227" s="4"/>
      <c r="J227" s="5"/>
      <c r="K227" s="4"/>
      <c r="L227" s="5"/>
      <c r="M227" s="4"/>
      <c r="N227" s="5"/>
      <c r="O227" s="4"/>
      <c r="P227" s="5"/>
      <c r="Q227" s="4"/>
      <c r="R227" s="5"/>
      <c r="S227" s="4"/>
      <c r="T227" s="5"/>
      <c r="U227" s="4"/>
      <c r="V227" s="5"/>
      <c r="W227" s="4"/>
      <c r="X227" s="5"/>
      <c r="Y227" s="4"/>
      <c r="Z227" s="5"/>
      <c r="AA227" s="4"/>
      <c r="AB227" s="5"/>
      <c r="AC227" s="4"/>
      <c r="AD227" s="5"/>
      <c r="AE227" s="4"/>
      <c r="AF227" s="5"/>
      <c r="AG227" s="4"/>
      <c r="AH227" s="5"/>
      <c r="AI227" s="4"/>
      <c r="AJ227" s="5"/>
      <c r="AK227" s="4"/>
      <c r="AL227" s="5"/>
      <c r="AM227" s="4"/>
      <c r="AN227" s="5"/>
    </row>
    <row r="228">
      <c r="A228" s="4"/>
      <c r="B228" s="5"/>
      <c r="C228" s="4"/>
      <c r="D228" s="5"/>
      <c r="E228" s="4"/>
      <c r="F228" s="5"/>
      <c r="G228" s="4"/>
      <c r="H228" s="5"/>
      <c r="I228" s="4"/>
      <c r="J228" s="5"/>
      <c r="K228" s="4"/>
      <c r="L228" s="5"/>
      <c r="M228" s="4"/>
      <c r="N228" s="5"/>
      <c r="O228" s="4"/>
      <c r="P228" s="5"/>
      <c r="Q228" s="4"/>
      <c r="R228" s="5"/>
      <c r="S228" s="4"/>
      <c r="T228" s="5"/>
      <c r="U228" s="4"/>
      <c r="V228" s="5"/>
      <c r="W228" s="4"/>
      <c r="X228" s="5"/>
      <c r="Y228" s="4"/>
      <c r="Z228" s="5"/>
      <c r="AA228" s="4"/>
      <c r="AB228" s="5"/>
      <c r="AC228" s="4"/>
      <c r="AD228" s="5"/>
      <c r="AE228" s="4"/>
      <c r="AF228" s="5"/>
      <c r="AG228" s="4"/>
      <c r="AH228" s="5"/>
      <c r="AI228" s="4"/>
      <c r="AJ228" s="5"/>
      <c r="AK228" s="4"/>
      <c r="AL228" s="5"/>
      <c r="AM228" s="4"/>
      <c r="AN228" s="5"/>
    </row>
    <row r="229">
      <c r="A229" s="4"/>
      <c r="B229" s="5"/>
      <c r="C229" s="4"/>
      <c r="D229" s="5"/>
      <c r="E229" s="4"/>
      <c r="F229" s="5"/>
      <c r="G229" s="4"/>
      <c r="H229" s="5"/>
      <c r="I229" s="4"/>
      <c r="J229" s="5"/>
      <c r="K229" s="4"/>
      <c r="L229" s="5"/>
      <c r="M229" s="4"/>
      <c r="N229" s="5"/>
      <c r="O229" s="4"/>
      <c r="P229" s="5"/>
      <c r="Q229" s="4"/>
      <c r="R229" s="5"/>
      <c r="S229" s="4"/>
      <c r="T229" s="5"/>
      <c r="U229" s="4"/>
      <c r="V229" s="5"/>
      <c r="W229" s="4"/>
      <c r="X229" s="5"/>
      <c r="Y229" s="4"/>
      <c r="Z229" s="5"/>
      <c r="AA229" s="4"/>
      <c r="AB229" s="5"/>
      <c r="AC229" s="4"/>
      <c r="AD229" s="5"/>
      <c r="AE229" s="4"/>
      <c r="AF229" s="5"/>
      <c r="AG229" s="4"/>
      <c r="AH229" s="5"/>
      <c r="AI229" s="4"/>
      <c r="AJ229" s="5"/>
      <c r="AK229" s="4"/>
      <c r="AL229" s="5"/>
      <c r="AM229" s="4"/>
      <c r="AN229" s="5"/>
    </row>
    <row r="230">
      <c r="A230" s="4"/>
      <c r="B230" s="5"/>
      <c r="C230" s="4"/>
      <c r="D230" s="5"/>
      <c r="E230" s="4"/>
      <c r="F230" s="5"/>
      <c r="G230" s="4"/>
      <c r="H230" s="5"/>
      <c r="I230" s="4"/>
      <c r="J230" s="5"/>
      <c r="K230" s="4"/>
      <c r="L230" s="5"/>
      <c r="M230" s="4"/>
      <c r="N230" s="5"/>
      <c r="O230" s="4"/>
      <c r="P230" s="5"/>
      <c r="Q230" s="4"/>
      <c r="R230" s="5"/>
      <c r="S230" s="4"/>
      <c r="T230" s="5"/>
      <c r="U230" s="4"/>
      <c r="V230" s="5"/>
      <c r="W230" s="4"/>
      <c r="X230" s="5"/>
      <c r="Y230" s="4"/>
      <c r="Z230" s="5"/>
      <c r="AA230" s="4"/>
      <c r="AB230" s="5"/>
      <c r="AC230" s="4"/>
      <c r="AD230" s="5"/>
      <c r="AE230" s="4"/>
      <c r="AF230" s="5"/>
      <c r="AG230" s="4"/>
      <c r="AH230" s="5"/>
      <c r="AI230" s="4"/>
      <c r="AJ230" s="5"/>
      <c r="AK230" s="4"/>
      <c r="AL230" s="5"/>
      <c r="AM230" s="4"/>
      <c r="AN230" s="5"/>
    </row>
    <row r="231">
      <c r="A231" s="4"/>
      <c r="B231" s="5"/>
      <c r="C231" s="4"/>
      <c r="D231" s="5"/>
      <c r="E231" s="4"/>
      <c r="F231" s="5"/>
      <c r="G231" s="4"/>
      <c r="H231" s="5"/>
      <c r="I231" s="4"/>
      <c r="J231" s="5"/>
      <c r="K231" s="4"/>
      <c r="L231" s="5"/>
      <c r="M231" s="4"/>
      <c r="N231" s="5"/>
      <c r="O231" s="4"/>
      <c r="P231" s="5"/>
      <c r="Q231" s="4"/>
      <c r="R231" s="5"/>
      <c r="S231" s="4"/>
      <c r="T231" s="5"/>
      <c r="U231" s="4"/>
      <c r="V231" s="5"/>
      <c r="W231" s="4"/>
      <c r="X231" s="5"/>
      <c r="Y231" s="4"/>
      <c r="Z231" s="5"/>
      <c r="AA231" s="4"/>
      <c r="AB231" s="5"/>
      <c r="AC231" s="4"/>
      <c r="AD231" s="5"/>
      <c r="AE231" s="4"/>
      <c r="AF231" s="5"/>
      <c r="AG231" s="4"/>
      <c r="AH231" s="5"/>
      <c r="AI231" s="4"/>
      <c r="AJ231" s="5"/>
      <c r="AK231" s="4"/>
      <c r="AL231" s="5"/>
      <c r="AM231" s="4"/>
      <c r="AN231" s="5"/>
    </row>
    <row r="232">
      <c r="A232" s="4"/>
      <c r="B232" s="5"/>
      <c r="C232" s="4"/>
      <c r="D232" s="5"/>
      <c r="E232" s="4"/>
      <c r="F232" s="5"/>
      <c r="G232" s="4"/>
      <c r="H232" s="5"/>
      <c r="I232" s="4"/>
      <c r="J232" s="5"/>
      <c r="K232" s="4"/>
      <c r="L232" s="5"/>
      <c r="M232" s="4"/>
      <c r="N232" s="5"/>
      <c r="O232" s="4"/>
      <c r="P232" s="5"/>
      <c r="Q232" s="4"/>
      <c r="R232" s="5"/>
      <c r="S232" s="4"/>
      <c r="T232" s="5"/>
      <c r="U232" s="4"/>
      <c r="V232" s="5"/>
      <c r="W232" s="4"/>
      <c r="X232" s="5"/>
      <c r="Y232" s="4"/>
      <c r="Z232" s="5"/>
      <c r="AA232" s="4"/>
      <c r="AB232" s="5"/>
      <c r="AC232" s="4"/>
      <c r="AD232" s="5"/>
      <c r="AE232" s="4"/>
      <c r="AF232" s="5"/>
      <c r="AG232" s="4"/>
      <c r="AH232" s="5"/>
      <c r="AI232" s="4"/>
      <c r="AJ232" s="5"/>
      <c r="AK232" s="4"/>
      <c r="AL232" s="5"/>
      <c r="AM232" s="4"/>
      <c r="AN232" s="5"/>
    </row>
    <row r="233">
      <c r="A233" s="4"/>
      <c r="B233" s="5"/>
      <c r="C233" s="4"/>
      <c r="D233" s="5"/>
      <c r="E233" s="4"/>
      <c r="F233" s="5"/>
      <c r="G233" s="4"/>
      <c r="H233" s="5"/>
      <c r="I233" s="4"/>
      <c r="J233" s="5"/>
      <c r="K233" s="4"/>
      <c r="L233" s="5"/>
      <c r="M233" s="4"/>
      <c r="N233" s="5"/>
      <c r="O233" s="4"/>
      <c r="P233" s="5"/>
      <c r="Q233" s="4"/>
      <c r="R233" s="5"/>
      <c r="S233" s="4"/>
      <c r="T233" s="5"/>
      <c r="U233" s="4"/>
      <c r="V233" s="5"/>
      <c r="W233" s="4"/>
      <c r="X233" s="5"/>
      <c r="Y233" s="4"/>
      <c r="Z233" s="5"/>
      <c r="AA233" s="4"/>
      <c r="AB233" s="5"/>
      <c r="AC233" s="4"/>
      <c r="AD233" s="5"/>
      <c r="AE233" s="4"/>
      <c r="AF233" s="5"/>
      <c r="AG233" s="4"/>
      <c r="AH233" s="5"/>
      <c r="AI233" s="4"/>
      <c r="AJ233" s="5"/>
      <c r="AK233" s="4"/>
      <c r="AL233" s="5"/>
      <c r="AM233" s="4"/>
      <c r="AN233" s="5"/>
    </row>
    <row r="234">
      <c r="A234" s="4"/>
      <c r="B234" s="5"/>
      <c r="C234" s="4"/>
      <c r="D234" s="5"/>
      <c r="E234" s="4"/>
      <c r="F234" s="5"/>
      <c r="G234" s="4"/>
      <c r="H234" s="5"/>
      <c r="I234" s="4"/>
      <c r="J234" s="5"/>
      <c r="K234" s="4"/>
      <c r="L234" s="5"/>
      <c r="M234" s="4"/>
      <c r="N234" s="5"/>
      <c r="O234" s="4"/>
      <c r="P234" s="5"/>
      <c r="Q234" s="4"/>
      <c r="R234" s="5"/>
      <c r="S234" s="4"/>
      <c r="T234" s="5"/>
      <c r="U234" s="4"/>
      <c r="V234" s="5"/>
      <c r="W234" s="4"/>
      <c r="X234" s="5"/>
      <c r="Y234" s="4"/>
      <c r="Z234" s="5"/>
      <c r="AA234" s="4"/>
      <c r="AB234" s="5"/>
      <c r="AC234" s="4"/>
      <c r="AD234" s="5"/>
      <c r="AE234" s="4"/>
      <c r="AF234" s="5"/>
      <c r="AG234" s="4"/>
      <c r="AH234" s="5"/>
      <c r="AI234" s="4"/>
      <c r="AJ234" s="5"/>
      <c r="AK234" s="4"/>
      <c r="AL234" s="5"/>
      <c r="AM234" s="4"/>
      <c r="AN234" s="5"/>
    </row>
    <row r="235">
      <c r="A235" s="4"/>
      <c r="B235" s="5"/>
      <c r="C235" s="4"/>
      <c r="D235" s="5"/>
      <c r="E235" s="4"/>
      <c r="F235" s="5"/>
      <c r="G235" s="4"/>
      <c r="H235" s="5"/>
      <c r="I235" s="4"/>
      <c r="J235" s="5"/>
      <c r="K235" s="4"/>
      <c r="L235" s="5"/>
      <c r="M235" s="4"/>
      <c r="N235" s="5"/>
      <c r="O235" s="4"/>
      <c r="P235" s="5"/>
      <c r="Q235" s="4"/>
      <c r="R235" s="5"/>
      <c r="S235" s="4"/>
      <c r="T235" s="5"/>
      <c r="U235" s="4"/>
      <c r="V235" s="5"/>
      <c r="W235" s="4"/>
      <c r="X235" s="5"/>
      <c r="Y235" s="4"/>
      <c r="Z235" s="5"/>
      <c r="AA235" s="4"/>
      <c r="AB235" s="5"/>
      <c r="AC235" s="4"/>
      <c r="AD235" s="5"/>
      <c r="AE235" s="4"/>
      <c r="AF235" s="5"/>
      <c r="AG235" s="4"/>
      <c r="AH235" s="5"/>
      <c r="AI235" s="4"/>
      <c r="AJ235" s="5"/>
      <c r="AK235" s="4"/>
      <c r="AL235" s="5"/>
      <c r="AM235" s="4"/>
      <c r="AN235" s="5"/>
    </row>
    <row r="236">
      <c r="A236" s="4"/>
      <c r="B236" s="5"/>
      <c r="C236" s="4"/>
      <c r="D236" s="5"/>
      <c r="E236" s="4"/>
      <c r="F236" s="5"/>
      <c r="G236" s="4"/>
      <c r="H236" s="5"/>
      <c r="I236" s="4"/>
      <c r="J236" s="5"/>
      <c r="K236" s="4"/>
      <c r="L236" s="5"/>
      <c r="M236" s="4"/>
      <c r="N236" s="5"/>
      <c r="O236" s="4"/>
      <c r="P236" s="5"/>
      <c r="Q236" s="4"/>
      <c r="R236" s="5"/>
      <c r="S236" s="4"/>
      <c r="T236" s="5"/>
      <c r="U236" s="4"/>
      <c r="V236" s="5"/>
      <c r="W236" s="4"/>
      <c r="X236" s="5"/>
      <c r="Y236" s="4"/>
      <c r="Z236" s="5"/>
      <c r="AA236" s="4"/>
      <c r="AB236" s="5"/>
      <c r="AC236" s="4"/>
      <c r="AD236" s="5"/>
      <c r="AE236" s="4"/>
      <c r="AF236" s="5"/>
      <c r="AG236" s="4"/>
      <c r="AH236" s="5"/>
      <c r="AI236" s="4"/>
      <c r="AJ236" s="5"/>
      <c r="AK236" s="4"/>
      <c r="AL236" s="5"/>
      <c r="AM236" s="4"/>
      <c r="AN236" s="5"/>
    </row>
    <row r="237">
      <c r="A237" s="4"/>
      <c r="B237" s="5"/>
      <c r="C237" s="4"/>
      <c r="D237" s="5"/>
      <c r="E237" s="4"/>
      <c r="F237" s="5"/>
      <c r="G237" s="4"/>
      <c r="H237" s="5"/>
      <c r="I237" s="4"/>
      <c r="J237" s="5"/>
      <c r="K237" s="4"/>
      <c r="L237" s="5"/>
      <c r="M237" s="4"/>
      <c r="N237" s="5"/>
      <c r="O237" s="4"/>
      <c r="P237" s="5"/>
      <c r="Q237" s="4"/>
      <c r="R237" s="5"/>
      <c r="S237" s="4"/>
      <c r="T237" s="5"/>
      <c r="U237" s="4"/>
      <c r="V237" s="5"/>
      <c r="W237" s="4"/>
      <c r="X237" s="5"/>
      <c r="Y237" s="4"/>
      <c r="Z237" s="5"/>
      <c r="AA237" s="4"/>
      <c r="AB237" s="5"/>
      <c r="AC237" s="4"/>
      <c r="AD237" s="5"/>
      <c r="AE237" s="4"/>
      <c r="AF237" s="5"/>
      <c r="AG237" s="4"/>
      <c r="AH237" s="5"/>
      <c r="AI237" s="4"/>
      <c r="AJ237" s="5"/>
      <c r="AK237" s="4"/>
      <c r="AL237" s="5"/>
      <c r="AM237" s="4"/>
      <c r="AN237" s="5"/>
    </row>
    <row r="238">
      <c r="A238" s="4"/>
      <c r="B238" s="5"/>
      <c r="C238" s="4"/>
      <c r="D238" s="5"/>
      <c r="E238" s="4"/>
      <c r="F238" s="5"/>
      <c r="G238" s="4"/>
      <c r="H238" s="5"/>
      <c r="I238" s="4"/>
      <c r="J238" s="5"/>
      <c r="K238" s="4"/>
      <c r="L238" s="5"/>
      <c r="M238" s="4"/>
      <c r="N238" s="5"/>
      <c r="O238" s="4"/>
      <c r="P238" s="5"/>
      <c r="Q238" s="4"/>
      <c r="R238" s="5"/>
      <c r="S238" s="4"/>
      <c r="T238" s="5"/>
      <c r="U238" s="4"/>
      <c r="V238" s="5"/>
      <c r="W238" s="4"/>
      <c r="X238" s="5"/>
      <c r="Y238" s="4"/>
      <c r="Z238" s="5"/>
      <c r="AA238" s="4"/>
      <c r="AB238" s="5"/>
      <c r="AC238" s="4"/>
      <c r="AD238" s="5"/>
      <c r="AE238" s="4"/>
      <c r="AF238" s="5"/>
      <c r="AG238" s="4"/>
      <c r="AH238" s="5"/>
      <c r="AI238" s="4"/>
      <c r="AJ238" s="5"/>
      <c r="AK238" s="4"/>
      <c r="AL238" s="5"/>
      <c r="AM238" s="4"/>
      <c r="AN238" s="5"/>
    </row>
    <row r="239">
      <c r="A239" s="4"/>
      <c r="B239" s="5"/>
      <c r="C239" s="4"/>
      <c r="D239" s="5"/>
      <c r="E239" s="4"/>
      <c r="F239" s="5"/>
      <c r="G239" s="4"/>
      <c r="H239" s="5"/>
      <c r="I239" s="4"/>
      <c r="J239" s="5"/>
      <c r="K239" s="4"/>
      <c r="L239" s="5"/>
      <c r="M239" s="4"/>
      <c r="N239" s="5"/>
      <c r="O239" s="4"/>
      <c r="P239" s="5"/>
      <c r="Q239" s="4"/>
      <c r="R239" s="5"/>
      <c r="S239" s="4"/>
      <c r="T239" s="5"/>
      <c r="U239" s="4"/>
      <c r="V239" s="5"/>
      <c r="W239" s="4"/>
      <c r="X239" s="5"/>
      <c r="Y239" s="4"/>
      <c r="Z239" s="5"/>
      <c r="AA239" s="4"/>
      <c r="AB239" s="5"/>
      <c r="AC239" s="4"/>
      <c r="AD239" s="5"/>
      <c r="AE239" s="4"/>
      <c r="AF239" s="5"/>
      <c r="AG239" s="4"/>
      <c r="AH239" s="5"/>
      <c r="AI239" s="4"/>
      <c r="AJ239" s="5"/>
      <c r="AK239" s="4"/>
      <c r="AL239" s="5"/>
      <c r="AM239" s="4"/>
      <c r="AN239" s="5"/>
    </row>
    <row r="240">
      <c r="A240" s="4"/>
      <c r="B240" s="5"/>
      <c r="C240" s="4"/>
      <c r="D240" s="5"/>
      <c r="E240" s="4"/>
      <c r="F240" s="5"/>
      <c r="G240" s="4"/>
      <c r="H240" s="5"/>
      <c r="I240" s="4"/>
      <c r="J240" s="5"/>
      <c r="K240" s="4"/>
      <c r="L240" s="5"/>
      <c r="M240" s="4"/>
      <c r="N240" s="5"/>
      <c r="O240" s="4"/>
      <c r="P240" s="5"/>
      <c r="Q240" s="4"/>
      <c r="R240" s="5"/>
      <c r="S240" s="4"/>
      <c r="T240" s="5"/>
      <c r="U240" s="4"/>
      <c r="V240" s="5"/>
      <c r="W240" s="4"/>
      <c r="X240" s="5"/>
      <c r="Y240" s="4"/>
      <c r="Z240" s="5"/>
      <c r="AA240" s="4"/>
      <c r="AB240" s="5"/>
      <c r="AC240" s="4"/>
      <c r="AD240" s="5"/>
      <c r="AE240" s="4"/>
      <c r="AF240" s="5"/>
      <c r="AG240" s="4"/>
      <c r="AH240" s="5"/>
      <c r="AI240" s="4"/>
      <c r="AJ240" s="5"/>
      <c r="AK240" s="4"/>
      <c r="AL240" s="5"/>
      <c r="AM240" s="4"/>
      <c r="AN240" s="5"/>
    </row>
    <row r="241">
      <c r="A241" s="4"/>
      <c r="B241" s="5"/>
      <c r="C241" s="4"/>
      <c r="D241" s="5"/>
      <c r="E241" s="4"/>
      <c r="F241" s="5"/>
      <c r="G241" s="4"/>
      <c r="H241" s="5"/>
      <c r="I241" s="4"/>
      <c r="J241" s="5"/>
      <c r="K241" s="4"/>
      <c r="L241" s="5"/>
      <c r="M241" s="4"/>
      <c r="N241" s="5"/>
      <c r="O241" s="4"/>
      <c r="P241" s="5"/>
      <c r="Q241" s="4"/>
      <c r="R241" s="5"/>
      <c r="S241" s="4"/>
      <c r="T241" s="5"/>
      <c r="U241" s="4"/>
      <c r="V241" s="5"/>
      <c r="W241" s="4"/>
      <c r="X241" s="5"/>
      <c r="Y241" s="4"/>
      <c r="Z241" s="5"/>
      <c r="AA241" s="4"/>
      <c r="AB241" s="5"/>
      <c r="AC241" s="4"/>
      <c r="AD241" s="5"/>
      <c r="AE241" s="4"/>
      <c r="AF241" s="5"/>
      <c r="AG241" s="4"/>
      <c r="AH241" s="5"/>
      <c r="AI241" s="4"/>
      <c r="AJ241" s="5"/>
      <c r="AK241" s="4"/>
      <c r="AL241" s="5"/>
      <c r="AM241" s="4"/>
      <c r="AN241" s="5"/>
    </row>
    <row r="242">
      <c r="A242" s="4"/>
      <c r="B242" s="5"/>
      <c r="C242" s="4"/>
      <c r="D242" s="5"/>
      <c r="E242" s="4"/>
      <c r="F242" s="5"/>
      <c r="G242" s="4"/>
      <c r="H242" s="5"/>
      <c r="I242" s="4"/>
      <c r="J242" s="5"/>
      <c r="K242" s="4"/>
      <c r="L242" s="5"/>
      <c r="M242" s="4"/>
      <c r="N242" s="5"/>
      <c r="O242" s="4"/>
      <c r="P242" s="5"/>
      <c r="Q242" s="4"/>
      <c r="R242" s="5"/>
      <c r="S242" s="4"/>
      <c r="T242" s="5"/>
      <c r="U242" s="4"/>
      <c r="V242" s="5"/>
      <c r="W242" s="4"/>
      <c r="X242" s="5"/>
      <c r="Y242" s="4"/>
      <c r="Z242" s="5"/>
      <c r="AA242" s="4"/>
      <c r="AB242" s="5"/>
      <c r="AC242" s="4"/>
      <c r="AD242" s="5"/>
      <c r="AE242" s="4"/>
      <c r="AF242" s="5"/>
      <c r="AG242" s="4"/>
      <c r="AH242" s="5"/>
      <c r="AI242" s="4"/>
      <c r="AJ242" s="5"/>
      <c r="AK242" s="4"/>
      <c r="AL242" s="5"/>
      <c r="AM242" s="4"/>
      <c r="AN242" s="5"/>
    </row>
    <row r="243">
      <c r="A243" s="4"/>
      <c r="B243" s="5"/>
      <c r="C243" s="4"/>
      <c r="D243" s="5"/>
      <c r="E243" s="4"/>
      <c r="F243" s="5"/>
      <c r="G243" s="4"/>
      <c r="H243" s="5"/>
      <c r="I243" s="4"/>
      <c r="J243" s="5"/>
      <c r="K243" s="4"/>
      <c r="L243" s="5"/>
      <c r="M243" s="4"/>
      <c r="N243" s="5"/>
      <c r="O243" s="4"/>
      <c r="P243" s="5"/>
      <c r="Q243" s="4"/>
      <c r="R243" s="5"/>
      <c r="S243" s="4"/>
      <c r="T243" s="5"/>
      <c r="U243" s="4"/>
      <c r="V243" s="5"/>
      <c r="W243" s="4"/>
      <c r="X243" s="5"/>
      <c r="Y243" s="4"/>
      <c r="Z243" s="5"/>
      <c r="AA243" s="4"/>
      <c r="AB243" s="5"/>
      <c r="AC243" s="4"/>
      <c r="AD243" s="5"/>
      <c r="AE243" s="4"/>
      <c r="AF243" s="5"/>
      <c r="AG243" s="4"/>
      <c r="AH243" s="5"/>
      <c r="AI243" s="4"/>
      <c r="AJ243" s="5"/>
      <c r="AK243" s="4"/>
      <c r="AL243" s="5"/>
      <c r="AM243" s="4"/>
      <c r="AN243" s="5"/>
    </row>
    <row r="244">
      <c r="A244" s="4"/>
      <c r="B244" s="5"/>
      <c r="C244" s="4"/>
      <c r="D244" s="5"/>
      <c r="E244" s="4"/>
      <c r="F244" s="5"/>
      <c r="G244" s="4"/>
      <c r="H244" s="5"/>
      <c r="I244" s="4"/>
      <c r="J244" s="5"/>
      <c r="K244" s="4"/>
      <c r="L244" s="5"/>
      <c r="M244" s="4"/>
      <c r="N244" s="5"/>
      <c r="O244" s="4"/>
      <c r="P244" s="5"/>
      <c r="Q244" s="4"/>
      <c r="R244" s="5"/>
      <c r="S244" s="4"/>
      <c r="T244" s="5"/>
      <c r="U244" s="4"/>
      <c r="V244" s="5"/>
      <c r="W244" s="4"/>
      <c r="X244" s="5"/>
      <c r="Y244" s="4"/>
      <c r="Z244" s="5"/>
      <c r="AA244" s="4"/>
      <c r="AB244" s="5"/>
      <c r="AC244" s="4"/>
      <c r="AD244" s="5"/>
      <c r="AE244" s="4"/>
      <c r="AF244" s="5"/>
      <c r="AG244" s="4"/>
      <c r="AH244" s="5"/>
      <c r="AI244" s="4"/>
      <c r="AJ244" s="5"/>
      <c r="AK244" s="4"/>
      <c r="AL244" s="5"/>
      <c r="AM244" s="4"/>
      <c r="AN244" s="5"/>
    </row>
    <row r="245">
      <c r="A245" s="4"/>
      <c r="B245" s="5"/>
      <c r="C245" s="4"/>
      <c r="D245" s="5"/>
      <c r="E245" s="4"/>
      <c r="F245" s="5"/>
      <c r="G245" s="4"/>
      <c r="H245" s="5"/>
      <c r="I245" s="4"/>
      <c r="J245" s="5"/>
      <c r="K245" s="4"/>
      <c r="L245" s="5"/>
      <c r="M245" s="4"/>
      <c r="N245" s="5"/>
      <c r="O245" s="4"/>
      <c r="P245" s="5"/>
      <c r="Q245" s="4"/>
      <c r="R245" s="5"/>
      <c r="S245" s="4"/>
      <c r="T245" s="5"/>
      <c r="U245" s="4"/>
      <c r="V245" s="5"/>
      <c r="W245" s="4"/>
      <c r="X245" s="5"/>
      <c r="Y245" s="4"/>
      <c r="Z245" s="5"/>
      <c r="AA245" s="4"/>
      <c r="AB245" s="5"/>
      <c r="AC245" s="4"/>
      <c r="AD245" s="5"/>
      <c r="AE245" s="4"/>
      <c r="AF245" s="5"/>
      <c r="AG245" s="4"/>
      <c r="AH245" s="5"/>
      <c r="AI245" s="4"/>
      <c r="AJ245" s="5"/>
      <c r="AK245" s="4"/>
      <c r="AL245" s="5"/>
      <c r="AM245" s="4"/>
      <c r="AN245" s="5"/>
    </row>
    <row r="246">
      <c r="A246" s="4"/>
      <c r="B246" s="5"/>
      <c r="C246" s="4"/>
      <c r="D246" s="5"/>
      <c r="E246" s="4"/>
      <c r="F246" s="5"/>
      <c r="G246" s="4"/>
      <c r="H246" s="5"/>
      <c r="I246" s="4"/>
      <c r="J246" s="5"/>
      <c r="K246" s="4"/>
      <c r="L246" s="5"/>
      <c r="M246" s="4"/>
      <c r="N246" s="5"/>
      <c r="O246" s="4"/>
      <c r="P246" s="5"/>
      <c r="Q246" s="4"/>
      <c r="R246" s="5"/>
      <c r="S246" s="4"/>
      <c r="T246" s="5"/>
      <c r="U246" s="4"/>
      <c r="V246" s="5"/>
      <c r="W246" s="4"/>
      <c r="X246" s="5"/>
      <c r="Y246" s="4"/>
      <c r="Z246" s="5"/>
      <c r="AA246" s="4"/>
      <c r="AB246" s="5"/>
      <c r="AC246" s="4"/>
      <c r="AD246" s="5"/>
      <c r="AE246" s="4"/>
      <c r="AF246" s="5"/>
      <c r="AG246" s="4"/>
      <c r="AH246" s="5"/>
      <c r="AI246" s="4"/>
      <c r="AJ246" s="5"/>
      <c r="AK246" s="4"/>
      <c r="AL246" s="5"/>
      <c r="AM246" s="4"/>
      <c r="AN246" s="5"/>
    </row>
    <row r="247">
      <c r="A247" s="4"/>
      <c r="B247" s="5"/>
      <c r="C247" s="4"/>
      <c r="D247" s="5"/>
      <c r="E247" s="4"/>
      <c r="F247" s="5"/>
      <c r="G247" s="4"/>
      <c r="H247" s="5"/>
      <c r="I247" s="4"/>
      <c r="J247" s="5"/>
      <c r="K247" s="4"/>
      <c r="L247" s="5"/>
      <c r="M247" s="4"/>
      <c r="N247" s="5"/>
      <c r="O247" s="4"/>
      <c r="P247" s="5"/>
      <c r="Q247" s="4"/>
      <c r="R247" s="5"/>
      <c r="S247" s="4"/>
      <c r="T247" s="5"/>
      <c r="U247" s="4"/>
      <c r="V247" s="5"/>
      <c r="W247" s="4"/>
      <c r="X247" s="5"/>
      <c r="Y247" s="4"/>
      <c r="Z247" s="5"/>
      <c r="AA247" s="4"/>
      <c r="AB247" s="5"/>
      <c r="AC247" s="4"/>
      <c r="AD247" s="5"/>
      <c r="AE247" s="4"/>
      <c r="AF247" s="5"/>
      <c r="AG247" s="4"/>
      <c r="AH247" s="5"/>
      <c r="AI247" s="4"/>
      <c r="AJ247" s="5"/>
      <c r="AK247" s="4"/>
      <c r="AL247" s="5"/>
      <c r="AM247" s="4"/>
      <c r="AN247" s="5"/>
    </row>
    <row r="248">
      <c r="A248" s="4"/>
      <c r="B248" s="5"/>
      <c r="C248" s="4"/>
      <c r="D248" s="5"/>
      <c r="E248" s="4"/>
      <c r="F248" s="5"/>
      <c r="G248" s="4"/>
      <c r="H248" s="5"/>
      <c r="I248" s="4"/>
      <c r="J248" s="5"/>
      <c r="K248" s="4"/>
      <c r="L248" s="5"/>
      <c r="M248" s="4"/>
      <c r="N248" s="5"/>
      <c r="O248" s="4"/>
      <c r="P248" s="5"/>
      <c r="Q248" s="4"/>
      <c r="R248" s="5"/>
      <c r="S248" s="4"/>
      <c r="T248" s="5"/>
      <c r="U248" s="4"/>
      <c r="V248" s="5"/>
      <c r="W248" s="4"/>
      <c r="X248" s="5"/>
      <c r="Y248" s="4"/>
      <c r="Z248" s="5"/>
      <c r="AA248" s="4"/>
      <c r="AB248" s="5"/>
      <c r="AC248" s="4"/>
      <c r="AD248" s="5"/>
      <c r="AE248" s="4"/>
      <c r="AF248" s="5"/>
      <c r="AG248" s="4"/>
      <c r="AH248" s="5"/>
      <c r="AI248" s="4"/>
      <c r="AJ248" s="5"/>
      <c r="AK248" s="4"/>
      <c r="AL248" s="5"/>
      <c r="AM248" s="4"/>
      <c r="AN248" s="5"/>
    </row>
    <row r="249">
      <c r="A249" s="4"/>
      <c r="B249" s="5"/>
      <c r="C249" s="4"/>
      <c r="D249" s="5"/>
      <c r="E249" s="4"/>
      <c r="F249" s="5"/>
      <c r="G249" s="4"/>
      <c r="H249" s="5"/>
      <c r="I249" s="4"/>
      <c r="J249" s="5"/>
      <c r="K249" s="4"/>
      <c r="L249" s="5"/>
      <c r="M249" s="4"/>
      <c r="N249" s="5"/>
      <c r="O249" s="4"/>
      <c r="P249" s="5"/>
      <c r="Q249" s="4"/>
      <c r="R249" s="5"/>
      <c r="S249" s="4"/>
      <c r="T249" s="5"/>
      <c r="U249" s="4"/>
      <c r="V249" s="5"/>
      <c r="W249" s="4"/>
      <c r="X249" s="5"/>
      <c r="Y249" s="4"/>
      <c r="Z249" s="5"/>
      <c r="AA249" s="4"/>
      <c r="AB249" s="5"/>
      <c r="AC249" s="4"/>
      <c r="AD249" s="5"/>
      <c r="AE249" s="4"/>
      <c r="AF249" s="5"/>
      <c r="AG249" s="4"/>
      <c r="AH249" s="5"/>
      <c r="AI249" s="4"/>
      <c r="AJ249" s="5"/>
      <c r="AK249" s="4"/>
      <c r="AL249" s="5"/>
      <c r="AM249" s="4"/>
      <c r="AN249" s="5"/>
    </row>
    <row r="250">
      <c r="A250" s="4"/>
      <c r="B250" s="5"/>
      <c r="C250" s="4"/>
      <c r="D250" s="5"/>
      <c r="E250" s="4"/>
      <c r="F250" s="5"/>
      <c r="G250" s="4"/>
      <c r="H250" s="5"/>
      <c r="I250" s="4"/>
      <c r="J250" s="5"/>
      <c r="K250" s="4"/>
      <c r="L250" s="5"/>
      <c r="M250" s="4"/>
      <c r="N250" s="5"/>
      <c r="O250" s="4"/>
      <c r="P250" s="5"/>
      <c r="Q250" s="4"/>
      <c r="R250" s="5"/>
      <c r="S250" s="4"/>
      <c r="T250" s="5"/>
      <c r="U250" s="4"/>
      <c r="V250" s="5"/>
      <c r="W250" s="4"/>
      <c r="X250" s="5"/>
      <c r="Y250" s="4"/>
      <c r="Z250" s="5"/>
      <c r="AA250" s="4"/>
      <c r="AB250" s="5"/>
      <c r="AC250" s="4"/>
      <c r="AD250" s="5"/>
      <c r="AE250" s="4"/>
      <c r="AF250" s="5"/>
      <c r="AG250" s="4"/>
      <c r="AH250" s="5"/>
      <c r="AI250" s="4"/>
      <c r="AJ250" s="5"/>
      <c r="AK250" s="4"/>
      <c r="AL250" s="5"/>
      <c r="AM250" s="4"/>
      <c r="AN250" s="5"/>
    </row>
    <row r="251">
      <c r="A251" s="4"/>
      <c r="B251" s="5"/>
      <c r="C251" s="4"/>
      <c r="D251" s="5"/>
      <c r="E251" s="4"/>
      <c r="F251" s="5"/>
      <c r="G251" s="4"/>
      <c r="H251" s="5"/>
      <c r="I251" s="4"/>
      <c r="J251" s="5"/>
      <c r="K251" s="4"/>
      <c r="L251" s="5"/>
      <c r="M251" s="4"/>
      <c r="N251" s="5"/>
      <c r="O251" s="4"/>
      <c r="P251" s="5"/>
      <c r="Q251" s="4"/>
      <c r="R251" s="5"/>
      <c r="S251" s="4"/>
      <c r="T251" s="5"/>
      <c r="U251" s="4"/>
      <c r="V251" s="5"/>
      <c r="W251" s="4"/>
      <c r="X251" s="5"/>
      <c r="Y251" s="4"/>
      <c r="Z251" s="5"/>
      <c r="AA251" s="4"/>
      <c r="AB251" s="5"/>
      <c r="AC251" s="4"/>
      <c r="AD251" s="5"/>
      <c r="AE251" s="4"/>
      <c r="AF251" s="5"/>
      <c r="AG251" s="4"/>
      <c r="AH251" s="5"/>
      <c r="AI251" s="4"/>
      <c r="AJ251" s="5"/>
      <c r="AK251" s="4"/>
      <c r="AL251" s="5"/>
      <c r="AM251" s="4"/>
      <c r="AN251" s="5"/>
    </row>
    <row r="252">
      <c r="A252" s="4"/>
      <c r="B252" s="5"/>
      <c r="C252" s="4"/>
      <c r="D252" s="5"/>
      <c r="E252" s="4"/>
      <c r="F252" s="5"/>
      <c r="G252" s="4"/>
      <c r="H252" s="5"/>
      <c r="I252" s="4"/>
      <c r="J252" s="5"/>
      <c r="K252" s="4"/>
      <c r="L252" s="5"/>
      <c r="M252" s="4"/>
      <c r="N252" s="5"/>
      <c r="O252" s="4"/>
      <c r="P252" s="5"/>
      <c r="Q252" s="4"/>
      <c r="R252" s="5"/>
      <c r="S252" s="4"/>
      <c r="T252" s="5"/>
      <c r="U252" s="4"/>
      <c r="V252" s="5"/>
      <c r="W252" s="4"/>
      <c r="X252" s="5"/>
      <c r="Y252" s="4"/>
      <c r="Z252" s="5"/>
      <c r="AA252" s="4"/>
      <c r="AB252" s="5"/>
      <c r="AC252" s="4"/>
      <c r="AD252" s="5"/>
      <c r="AE252" s="4"/>
      <c r="AF252" s="5"/>
      <c r="AG252" s="4"/>
      <c r="AH252" s="5"/>
      <c r="AI252" s="4"/>
      <c r="AJ252" s="5"/>
      <c r="AK252" s="4"/>
      <c r="AL252" s="5"/>
      <c r="AM252" s="4"/>
      <c r="AN252" s="5"/>
    </row>
    <row r="253">
      <c r="A253" s="4"/>
      <c r="B253" s="5"/>
      <c r="C253" s="4"/>
      <c r="D253" s="5"/>
      <c r="E253" s="4"/>
      <c r="F253" s="5"/>
      <c r="G253" s="4"/>
      <c r="H253" s="5"/>
      <c r="I253" s="4"/>
      <c r="J253" s="5"/>
      <c r="K253" s="4"/>
      <c r="L253" s="5"/>
      <c r="M253" s="4"/>
      <c r="N253" s="5"/>
      <c r="O253" s="4"/>
      <c r="P253" s="5"/>
      <c r="Q253" s="4"/>
      <c r="R253" s="5"/>
      <c r="S253" s="4"/>
      <c r="T253" s="5"/>
      <c r="U253" s="4"/>
      <c r="V253" s="5"/>
      <c r="W253" s="4"/>
      <c r="X253" s="5"/>
      <c r="Y253" s="4"/>
      <c r="Z253" s="5"/>
      <c r="AA253" s="4"/>
      <c r="AB253" s="5"/>
      <c r="AC253" s="4"/>
      <c r="AD253" s="5"/>
      <c r="AE253" s="4"/>
      <c r="AF253" s="5"/>
      <c r="AG253" s="4"/>
      <c r="AH253" s="5"/>
      <c r="AI253" s="4"/>
      <c r="AJ253" s="5"/>
      <c r="AK253" s="4"/>
      <c r="AL253" s="5"/>
      <c r="AM253" s="4"/>
      <c r="AN253" s="5"/>
    </row>
    <row r="254">
      <c r="A254" s="4"/>
      <c r="B254" s="5"/>
      <c r="C254" s="4"/>
      <c r="D254" s="5"/>
      <c r="E254" s="4"/>
      <c r="F254" s="5"/>
      <c r="G254" s="4"/>
      <c r="H254" s="5"/>
      <c r="I254" s="4"/>
      <c r="J254" s="5"/>
      <c r="K254" s="4"/>
      <c r="L254" s="5"/>
      <c r="M254" s="4"/>
      <c r="N254" s="5"/>
      <c r="O254" s="4"/>
      <c r="P254" s="5"/>
      <c r="Q254" s="4"/>
      <c r="R254" s="5"/>
      <c r="S254" s="4"/>
      <c r="T254" s="5"/>
      <c r="U254" s="4"/>
      <c r="V254" s="5"/>
      <c r="W254" s="4"/>
      <c r="X254" s="5"/>
      <c r="Y254" s="4"/>
      <c r="Z254" s="5"/>
      <c r="AA254" s="4"/>
      <c r="AB254" s="5"/>
      <c r="AC254" s="4"/>
      <c r="AD254" s="5"/>
      <c r="AE254" s="4"/>
      <c r="AF254" s="5"/>
      <c r="AG254" s="4"/>
      <c r="AH254" s="5"/>
      <c r="AI254" s="4"/>
      <c r="AJ254" s="5"/>
      <c r="AK254" s="4"/>
      <c r="AL254" s="5"/>
      <c r="AM254" s="4"/>
      <c r="AN254" s="5"/>
    </row>
    <row r="255">
      <c r="A255" s="4"/>
      <c r="B255" s="5"/>
      <c r="C255" s="4"/>
      <c r="D255" s="5"/>
      <c r="E255" s="4"/>
      <c r="F255" s="5"/>
      <c r="G255" s="4"/>
      <c r="H255" s="5"/>
      <c r="I255" s="4"/>
      <c r="J255" s="5"/>
      <c r="K255" s="4"/>
      <c r="L255" s="5"/>
      <c r="M255" s="4"/>
      <c r="N255" s="5"/>
      <c r="O255" s="4"/>
      <c r="P255" s="5"/>
      <c r="Q255" s="4"/>
      <c r="R255" s="5"/>
      <c r="S255" s="4"/>
      <c r="T255" s="5"/>
      <c r="U255" s="4"/>
      <c r="V255" s="5"/>
      <c r="W255" s="4"/>
      <c r="X255" s="5"/>
      <c r="Y255" s="4"/>
      <c r="Z255" s="5"/>
      <c r="AA255" s="4"/>
      <c r="AB255" s="5"/>
      <c r="AC255" s="4"/>
      <c r="AD255" s="5"/>
      <c r="AE255" s="4"/>
      <c r="AF255" s="5"/>
      <c r="AG255" s="4"/>
      <c r="AH255" s="5"/>
      <c r="AI255" s="4"/>
      <c r="AJ255" s="5"/>
      <c r="AK255" s="4"/>
      <c r="AL255" s="5"/>
      <c r="AM255" s="4"/>
      <c r="AN255" s="5"/>
    </row>
    <row r="256">
      <c r="A256" s="4"/>
      <c r="B256" s="5"/>
      <c r="C256" s="4"/>
      <c r="D256" s="5"/>
      <c r="E256" s="4"/>
      <c r="F256" s="5"/>
      <c r="G256" s="4"/>
      <c r="H256" s="5"/>
      <c r="I256" s="4"/>
      <c r="J256" s="5"/>
      <c r="K256" s="4"/>
      <c r="L256" s="5"/>
      <c r="M256" s="4"/>
      <c r="N256" s="5"/>
      <c r="O256" s="4"/>
      <c r="P256" s="5"/>
      <c r="Q256" s="4"/>
      <c r="R256" s="5"/>
      <c r="S256" s="4"/>
      <c r="T256" s="5"/>
      <c r="U256" s="4"/>
      <c r="V256" s="5"/>
      <c r="W256" s="4"/>
      <c r="X256" s="5"/>
      <c r="Y256" s="4"/>
      <c r="Z256" s="5"/>
      <c r="AA256" s="4"/>
      <c r="AB256" s="5"/>
      <c r="AC256" s="4"/>
      <c r="AD256" s="5"/>
      <c r="AE256" s="4"/>
      <c r="AF256" s="5"/>
      <c r="AG256" s="4"/>
      <c r="AH256" s="5"/>
      <c r="AI256" s="4"/>
      <c r="AJ256" s="5"/>
      <c r="AK256" s="4"/>
      <c r="AL256" s="5"/>
      <c r="AM256" s="4"/>
      <c r="AN256" s="5"/>
    </row>
    <row r="257">
      <c r="A257" s="4"/>
      <c r="B257" s="5"/>
      <c r="C257" s="4"/>
      <c r="D257" s="5"/>
      <c r="E257" s="4"/>
      <c r="F257" s="5"/>
      <c r="G257" s="4"/>
      <c r="H257" s="5"/>
      <c r="I257" s="4"/>
      <c r="J257" s="5"/>
      <c r="K257" s="4"/>
      <c r="L257" s="5"/>
      <c r="M257" s="4"/>
      <c r="N257" s="5"/>
      <c r="O257" s="4"/>
      <c r="P257" s="5"/>
      <c r="Q257" s="4"/>
      <c r="R257" s="5"/>
      <c r="S257" s="4"/>
      <c r="T257" s="5"/>
      <c r="U257" s="4"/>
      <c r="V257" s="5"/>
      <c r="W257" s="4"/>
      <c r="X257" s="5"/>
      <c r="Y257" s="4"/>
      <c r="Z257" s="5"/>
      <c r="AA257" s="4"/>
      <c r="AB257" s="5"/>
      <c r="AC257" s="4"/>
      <c r="AD257" s="5"/>
      <c r="AE257" s="4"/>
      <c r="AF257" s="5"/>
      <c r="AG257" s="4"/>
      <c r="AH257" s="5"/>
      <c r="AI257" s="4"/>
      <c r="AJ257" s="5"/>
      <c r="AK257" s="4"/>
      <c r="AL257" s="5"/>
      <c r="AM257" s="4"/>
      <c r="AN257" s="5"/>
    </row>
    <row r="258">
      <c r="A258" s="4"/>
      <c r="B258" s="5"/>
      <c r="C258" s="4"/>
      <c r="D258" s="5"/>
      <c r="E258" s="4"/>
      <c r="F258" s="5"/>
      <c r="G258" s="4"/>
      <c r="H258" s="5"/>
      <c r="I258" s="4"/>
      <c r="J258" s="5"/>
      <c r="K258" s="4"/>
      <c r="L258" s="5"/>
      <c r="M258" s="4"/>
      <c r="N258" s="5"/>
      <c r="O258" s="4"/>
      <c r="P258" s="5"/>
      <c r="Q258" s="4"/>
      <c r="R258" s="5"/>
      <c r="S258" s="4"/>
      <c r="T258" s="5"/>
      <c r="U258" s="4"/>
      <c r="V258" s="5"/>
      <c r="W258" s="4"/>
      <c r="X258" s="5"/>
      <c r="Y258" s="4"/>
      <c r="Z258" s="5"/>
      <c r="AA258" s="4"/>
      <c r="AB258" s="5"/>
      <c r="AC258" s="4"/>
      <c r="AD258" s="5"/>
      <c r="AE258" s="4"/>
      <c r="AF258" s="5"/>
      <c r="AG258" s="4"/>
      <c r="AH258" s="5"/>
      <c r="AI258" s="4"/>
      <c r="AJ258" s="5"/>
      <c r="AK258" s="4"/>
      <c r="AL258" s="5"/>
      <c r="AM258" s="4"/>
      <c r="AN258" s="5"/>
    </row>
    <row r="259">
      <c r="A259" s="4"/>
      <c r="B259" s="5"/>
      <c r="C259" s="4"/>
      <c r="D259" s="5"/>
      <c r="E259" s="4"/>
      <c r="F259" s="5"/>
      <c r="G259" s="4"/>
      <c r="H259" s="5"/>
      <c r="I259" s="4"/>
      <c r="J259" s="5"/>
      <c r="K259" s="4"/>
      <c r="L259" s="5"/>
      <c r="M259" s="4"/>
      <c r="N259" s="5"/>
      <c r="O259" s="4"/>
      <c r="P259" s="5"/>
      <c r="Q259" s="4"/>
      <c r="R259" s="5"/>
      <c r="S259" s="4"/>
      <c r="T259" s="5"/>
      <c r="U259" s="4"/>
      <c r="V259" s="5"/>
      <c r="W259" s="4"/>
      <c r="X259" s="5"/>
      <c r="Y259" s="4"/>
      <c r="Z259" s="5"/>
      <c r="AA259" s="4"/>
      <c r="AB259" s="5"/>
      <c r="AC259" s="4"/>
      <c r="AD259" s="5"/>
      <c r="AE259" s="4"/>
      <c r="AF259" s="5"/>
      <c r="AG259" s="4"/>
      <c r="AH259" s="5"/>
      <c r="AI259" s="4"/>
      <c r="AJ259" s="5"/>
      <c r="AK259" s="4"/>
      <c r="AL259" s="5"/>
      <c r="AM259" s="4"/>
      <c r="AN259" s="5"/>
    </row>
    <row r="260">
      <c r="A260" s="4"/>
      <c r="B260" s="5"/>
      <c r="C260" s="4"/>
      <c r="D260" s="5"/>
      <c r="E260" s="4"/>
      <c r="F260" s="5"/>
      <c r="G260" s="4"/>
      <c r="H260" s="5"/>
      <c r="I260" s="4"/>
      <c r="J260" s="5"/>
      <c r="K260" s="4"/>
      <c r="L260" s="5"/>
      <c r="M260" s="4"/>
      <c r="N260" s="5"/>
      <c r="O260" s="4"/>
      <c r="P260" s="5"/>
      <c r="Q260" s="4"/>
      <c r="R260" s="5"/>
      <c r="S260" s="4"/>
      <c r="T260" s="5"/>
      <c r="U260" s="4"/>
      <c r="V260" s="5"/>
      <c r="W260" s="4"/>
      <c r="X260" s="5"/>
      <c r="Y260" s="4"/>
      <c r="Z260" s="5"/>
      <c r="AA260" s="4"/>
      <c r="AB260" s="5"/>
      <c r="AC260" s="4"/>
      <c r="AD260" s="5"/>
      <c r="AE260" s="4"/>
      <c r="AF260" s="5"/>
      <c r="AG260" s="4"/>
      <c r="AH260" s="5"/>
      <c r="AI260" s="4"/>
      <c r="AJ260" s="5"/>
      <c r="AK260" s="4"/>
      <c r="AL260" s="5"/>
      <c r="AM260" s="4"/>
      <c r="AN260" s="5"/>
    </row>
    <row r="261">
      <c r="A261" s="4"/>
      <c r="B261" s="5"/>
      <c r="C261" s="4"/>
      <c r="D261" s="5"/>
      <c r="E261" s="4"/>
      <c r="F261" s="5"/>
      <c r="G261" s="4"/>
      <c r="H261" s="5"/>
      <c r="I261" s="4"/>
      <c r="J261" s="5"/>
      <c r="K261" s="4"/>
      <c r="L261" s="5"/>
      <c r="M261" s="4"/>
      <c r="N261" s="5"/>
      <c r="O261" s="4"/>
      <c r="P261" s="5"/>
      <c r="Q261" s="4"/>
      <c r="R261" s="5"/>
      <c r="S261" s="4"/>
      <c r="T261" s="5"/>
      <c r="U261" s="4"/>
      <c r="V261" s="5"/>
      <c r="W261" s="4"/>
      <c r="X261" s="5"/>
      <c r="Y261" s="4"/>
      <c r="Z261" s="5"/>
      <c r="AA261" s="4"/>
      <c r="AB261" s="5"/>
      <c r="AC261" s="4"/>
      <c r="AD261" s="5"/>
      <c r="AE261" s="4"/>
      <c r="AF261" s="5"/>
      <c r="AG261" s="4"/>
      <c r="AH261" s="5"/>
      <c r="AI261" s="4"/>
      <c r="AJ261" s="5"/>
      <c r="AK261" s="4"/>
      <c r="AL261" s="5"/>
      <c r="AM261" s="4"/>
      <c r="AN261" s="5"/>
    </row>
    <row r="262">
      <c r="A262" s="4"/>
      <c r="B262" s="5"/>
      <c r="C262" s="4"/>
      <c r="D262" s="5"/>
      <c r="E262" s="4"/>
      <c r="F262" s="5"/>
      <c r="G262" s="4"/>
      <c r="H262" s="5"/>
      <c r="I262" s="4"/>
      <c r="J262" s="5"/>
      <c r="K262" s="4"/>
      <c r="L262" s="5"/>
      <c r="M262" s="4"/>
      <c r="N262" s="5"/>
      <c r="O262" s="4"/>
      <c r="P262" s="5"/>
      <c r="Q262" s="4"/>
      <c r="R262" s="5"/>
      <c r="S262" s="4"/>
      <c r="T262" s="5"/>
      <c r="U262" s="4"/>
      <c r="V262" s="5"/>
      <c r="W262" s="4"/>
      <c r="X262" s="5"/>
      <c r="Y262" s="4"/>
      <c r="Z262" s="5"/>
      <c r="AA262" s="4"/>
      <c r="AB262" s="5"/>
      <c r="AC262" s="4"/>
      <c r="AD262" s="5"/>
      <c r="AE262" s="4"/>
      <c r="AF262" s="5"/>
      <c r="AG262" s="4"/>
      <c r="AH262" s="5"/>
      <c r="AI262" s="4"/>
      <c r="AJ262" s="5"/>
      <c r="AK262" s="4"/>
      <c r="AL262" s="5"/>
      <c r="AM262" s="4"/>
      <c r="AN262" s="5"/>
    </row>
    <row r="263">
      <c r="A263" s="4"/>
      <c r="B263" s="5"/>
      <c r="C263" s="4"/>
      <c r="D263" s="5"/>
      <c r="E263" s="4"/>
      <c r="F263" s="5"/>
      <c r="G263" s="4"/>
      <c r="H263" s="5"/>
      <c r="I263" s="4"/>
      <c r="J263" s="5"/>
      <c r="K263" s="4"/>
      <c r="L263" s="5"/>
      <c r="M263" s="4"/>
      <c r="N263" s="5"/>
      <c r="O263" s="4"/>
      <c r="P263" s="5"/>
      <c r="Q263" s="4"/>
      <c r="R263" s="5"/>
      <c r="S263" s="4"/>
      <c r="T263" s="5"/>
      <c r="U263" s="4"/>
      <c r="V263" s="5"/>
      <c r="W263" s="4"/>
      <c r="X263" s="5"/>
      <c r="Y263" s="4"/>
      <c r="Z263" s="5"/>
      <c r="AA263" s="4"/>
      <c r="AB263" s="5"/>
      <c r="AC263" s="4"/>
      <c r="AD263" s="5"/>
      <c r="AE263" s="4"/>
      <c r="AF263" s="5"/>
      <c r="AG263" s="4"/>
      <c r="AH263" s="5"/>
      <c r="AI263" s="4"/>
      <c r="AJ263" s="5"/>
      <c r="AK263" s="4"/>
      <c r="AL263" s="5"/>
      <c r="AM263" s="4"/>
      <c r="AN263" s="5"/>
    </row>
    <row r="264">
      <c r="A264" s="4"/>
      <c r="B264" s="5"/>
      <c r="C264" s="4"/>
      <c r="D264" s="5"/>
      <c r="E264" s="4"/>
      <c r="F264" s="5"/>
      <c r="G264" s="4"/>
      <c r="H264" s="5"/>
      <c r="I264" s="4"/>
      <c r="J264" s="5"/>
      <c r="K264" s="4"/>
      <c r="L264" s="5"/>
      <c r="M264" s="4"/>
      <c r="N264" s="5"/>
      <c r="O264" s="4"/>
      <c r="P264" s="5"/>
      <c r="Q264" s="4"/>
      <c r="R264" s="5"/>
      <c r="S264" s="4"/>
      <c r="T264" s="5"/>
      <c r="U264" s="4"/>
      <c r="V264" s="5"/>
      <c r="W264" s="4"/>
      <c r="X264" s="5"/>
      <c r="Y264" s="4"/>
      <c r="Z264" s="5"/>
      <c r="AA264" s="4"/>
      <c r="AB264" s="5"/>
      <c r="AC264" s="4"/>
      <c r="AD264" s="5"/>
      <c r="AE264" s="4"/>
      <c r="AF264" s="5"/>
      <c r="AG264" s="4"/>
      <c r="AH264" s="5"/>
      <c r="AI264" s="4"/>
      <c r="AJ264" s="5"/>
      <c r="AK264" s="4"/>
      <c r="AL264" s="5"/>
      <c r="AM264" s="4"/>
      <c r="AN264" s="5"/>
    </row>
    <row r="265">
      <c r="A265" s="4"/>
      <c r="B265" s="5"/>
      <c r="C265" s="4"/>
      <c r="D265" s="5"/>
      <c r="E265" s="4"/>
      <c r="F265" s="5"/>
      <c r="G265" s="4"/>
      <c r="H265" s="5"/>
      <c r="I265" s="4"/>
      <c r="J265" s="5"/>
      <c r="K265" s="4"/>
      <c r="L265" s="5"/>
      <c r="M265" s="4"/>
      <c r="N265" s="5"/>
      <c r="O265" s="4"/>
      <c r="P265" s="5"/>
      <c r="Q265" s="4"/>
      <c r="R265" s="5"/>
      <c r="S265" s="4"/>
      <c r="T265" s="5"/>
      <c r="U265" s="4"/>
      <c r="V265" s="5"/>
      <c r="W265" s="4"/>
      <c r="X265" s="5"/>
      <c r="Y265" s="4"/>
      <c r="Z265" s="5"/>
      <c r="AA265" s="4"/>
      <c r="AB265" s="5"/>
      <c r="AC265" s="4"/>
      <c r="AD265" s="5"/>
      <c r="AE265" s="4"/>
      <c r="AF265" s="5"/>
      <c r="AG265" s="4"/>
      <c r="AH265" s="5"/>
      <c r="AI265" s="4"/>
      <c r="AJ265" s="5"/>
      <c r="AK265" s="4"/>
      <c r="AL265" s="5"/>
      <c r="AM265" s="4"/>
      <c r="AN265" s="5"/>
    </row>
    <row r="266">
      <c r="A266" s="4"/>
      <c r="B266" s="5"/>
      <c r="C266" s="4"/>
      <c r="D266" s="5"/>
      <c r="E266" s="4"/>
      <c r="F266" s="5"/>
      <c r="G266" s="4"/>
      <c r="H266" s="5"/>
      <c r="I266" s="4"/>
      <c r="J266" s="5"/>
      <c r="K266" s="4"/>
      <c r="L266" s="5"/>
      <c r="M266" s="4"/>
      <c r="N266" s="5"/>
      <c r="O266" s="4"/>
      <c r="P266" s="5"/>
      <c r="Q266" s="4"/>
      <c r="R266" s="5"/>
      <c r="S266" s="4"/>
      <c r="T266" s="5"/>
      <c r="U266" s="4"/>
      <c r="V266" s="5"/>
      <c r="W266" s="4"/>
      <c r="X266" s="5"/>
      <c r="Y266" s="4"/>
      <c r="Z266" s="5"/>
      <c r="AA266" s="4"/>
      <c r="AB266" s="5"/>
      <c r="AC266" s="4"/>
      <c r="AD266" s="5"/>
      <c r="AE266" s="4"/>
      <c r="AF266" s="5"/>
      <c r="AG266" s="4"/>
      <c r="AH266" s="5"/>
      <c r="AI266" s="4"/>
      <c r="AJ266" s="5"/>
      <c r="AK266" s="4"/>
      <c r="AL266" s="5"/>
      <c r="AM266" s="4"/>
      <c r="AN266" s="5"/>
    </row>
    <row r="267">
      <c r="A267" s="4"/>
      <c r="B267" s="5"/>
      <c r="C267" s="4"/>
      <c r="D267" s="5"/>
      <c r="E267" s="4"/>
      <c r="F267" s="5"/>
      <c r="G267" s="4"/>
      <c r="H267" s="5"/>
      <c r="I267" s="4"/>
      <c r="J267" s="5"/>
      <c r="K267" s="4"/>
      <c r="L267" s="5"/>
      <c r="M267" s="4"/>
      <c r="N267" s="5"/>
      <c r="O267" s="4"/>
      <c r="P267" s="5"/>
      <c r="Q267" s="4"/>
      <c r="R267" s="5"/>
      <c r="S267" s="4"/>
      <c r="T267" s="5"/>
      <c r="U267" s="4"/>
      <c r="V267" s="5"/>
      <c r="W267" s="4"/>
      <c r="X267" s="5"/>
      <c r="Y267" s="4"/>
      <c r="Z267" s="5"/>
      <c r="AA267" s="4"/>
      <c r="AB267" s="5"/>
      <c r="AC267" s="4"/>
      <c r="AD267" s="5"/>
      <c r="AE267" s="4"/>
      <c r="AF267" s="5"/>
      <c r="AG267" s="4"/>
      <c r="AH267" s="5"/>
      <c r="AI267" s="4"/>
      <c r="AJ267" s="5"/>
      <c r="AK267" s="4"/>
      <c r="AL267" s="5"/>
      <c r="AM267" s="4"/>
      <c r="AN267" s="5"/>
    </row>
    <row r="268">
      <c r="A268" s="4"/>
      <c r="B268" s="5"/>
      <c r="C268" s="4"/>
      <c r="D268" s="5"/>
      <c r="E268" s="4"/>
      <c r="F268" s="5"/>
      <c r="G268" s="4"/>
      <c r="H268" s="5"/>
      <c r="I268" s="4"/>
      <c r="J268" s="5"/>
      <c r="K268" s="4"/>
      <c r="L268" s="5"/>
      <c r="M268" s="4"/>
      <c r="N268" s="5"/>
      <c r="O268" s="4"/>
      <c r="P268" s="5"/>
      <c r="Q268" s="4"/>
      <c r="R268" s="5"/>
      <c r="S268" s="4"/>
      <c r="T268" s="5"/>
      <c r="U268" s="4"/>
      <c r="V268" s="5"/>
      <c r="W268" s="4"/>
      <c r="X268" s="5"/>
      <c r="Y268" s="4"/>
      <c r="Z268" s="5"/>
      <c r="AA268" s="4"/>
      <c r="AB268" s="5"/>
      <c r="AC268" s="4"/>
      <c r="AD268" s="5"/>
      <c r="AE268" s="4"/>
      <c r="AF268" s="5"/>
      <c r="AG268" s="4"/>
      <c r="AH268" s="5"/>
      <c r="AI268" s="4"/>
      <c r="AJ268" s="5"/>
      <c r="AK268" s="4"/>
      <c r="AL268" s="5"/>
      <c r="AM268" s="4"/>
      <c r="AN268" s="5"/>
    </row>
    <row r="269">
      <c r="A269" s="4"/>
      <c r="B269" s="5"/>
      <c r="C269" s="4"/>
      <c r="D269" s="5"/>
      <c r="E269" s="4"/>
      <c r="F269" s="5"/>
      <c r="G269" s="4"/>
      <c r="H269" s="5"/>
      <c r="I269" s="4"/>
      <c r="J269" s="5"/>
      <c r="K269" s="4"/>
      <c r="L269" s="5"/>
      <c r="M269" s="4"/>
      <c r="N269" s="5"/>
      <c r="O269" s="4"/>
      <c r="P269" s="5"/>
      <c r="Q269" s="4"/>
      <c r="R269" s="5"/>
      <c r="S269" s="4"/>
      <c r="T269" s="5"/>
      <c r="U269" s="4"/>
      <c r="V269" s="5"/>
      <c r="W269" s="4"/>
      <c r="X269" s="5"/>
      <c r="Y269" s="4"/>
      <c r="Z269" s="5"/>
      <c r="AA269" s="4"/>
      <c r="AB269" s="5"/>
      <c r="AC269" s="4"/>
      <c r="AD269" s="5"/>
      <c r="AE269" s="4"/>
      <c r="AF269" s="5"/>
      <c r="AG269" s="4"/>
      <c r="AH269" s="5"/>
      <c r="AI269" s="4"/>
      <c r="AJ269" s="5"/>
      <c r="AK269" s="4"/>
      <c r="AL269" s="5"/>
      <c r="AM269" s="4"/>
      <c r="AN269" s="5"/>
    </row>
    <row r="270">
      <c r="A270" s="4"/>
      <c r="B270" s="5"/>
      <c r="C270" s="4"/>
      <c r="D270" s="5"/>
      <c r="E270" s="4"/>
      <c r="F270" s="5"/>
      <c r="G270" s="4"/>
      <c r="H270" s="5"/>
      <c r="I270" s="4"/>
      <c r="J270" s="5"/>
      <c r="K270" s="4"/>
      <c r="L270" s="5"/>
      <c r="M270" s="4"/>
      <c r="N270" s="5"/>
      <c r="O270" s="4"/>
      <c r="P270" s="5"/>
      <c r="Q270" s="4"/>
      <c r="R270" s="5"/>
      <c r="S270" s="4"/>
      <c r="T270" s="5"/>
      <c r="U270" s="4"/>
      <c r="V270" s="5"/>
      <c r="W270" s="4"/>
      <c r="X270" s="5"/>
      <c r="Y270" s="4"/>
      <c r="Z270" s="5"/>
      <c r="AA270" s="4"/>
      <c r="AB270" s="5"/>
      <c r="AC270" s="4"/>
      <c r="AD270" s="5"/>
      <c r="AE270" s="4"/>
      <c r="AF270" s="5"/>
      <c r="AG270" s="4"/>
      <c r="AH270" s="5"/>
      <c r="AI270" s="4"/>
      <c r="AJ270" s="5"/>
      <c r="AK270" s="4"/>
      <c r="AL270" s="5"/>
      <c r="AM270" s="4"/>
      <c r="AN270" s="5"/>
    </row>
    <row r="271">
      <c r="A271" s="4"/>
      <c r="B271" s="5"/>
      <c r="C271" s="4"/>
      <c r="D271" s="5"/>
      <c r="E271" s="4"/>
      <c r="F271" s="5"/>
      <c r="G271" s="4"/>
      <c r="H271" s="5"/>
      <c r="I271" s="4"/>
      <c r="J271" s="5"/>
      <c r="K271" s="4"/>
      <c r="L271" s="5"/>
      <c r="M271" s="4"/>
      <c r="N271" s="5"/>
      <c r="O271" s="4"/>
      <c r="P271" s="5"/>
      <c r="Q271" s="4"/>
      <c r="R271" s="5"/>
      <c r="S271" s="4"/>
      <c r="T271" s="5"/>
      <c r="U271" s="4"/>
      <c r="V271" s="5"/>
      <c r="W271" s="4"/>
      <c r="X271" s="5"/>
      <c r="Y271" s="4"/>
      <c r="Z271" s="5"/>
      <c r="AA271" s="4"/>
      <c r="AB271" s="5"/>
      <c r="AC271" s="4"/>
      <c r="AD271" s="5"/>
      <c r="AE271" s="4"/>
      <c r="AF271" s="5"/>
      <c r="AG271" s="4"/>
      <c r="AH271" s="5"/>
      <c r="AI271" s="4"/>
      <c r="AJ271" s="5"/>
      <c r="AK271" s="4"/>
      <c r="AL271" s="5"/>
      <c r="AM271" s="4"/>
      <c r="AN271" s="5"/>
    </row>
    <row r="272">
      <c r="A272" s="4"/>
      <c r="B272" s="5"/>
      <c r="C272" s="4"/>
      <c r="D272" s="5"/>
      <c r="E272" s="4"/>
      <c r="F272" s="5"/>
      <c r="G272" s="4"/>
      <c r="H272" s="5"/>
      <c r="I272" s="4"/>
      <c r="J272" s="5"/>
      <c r="K272" s="4"/>
      <c r="L272" s="5"/>
      <c r="M272" s="4"/>
      <c r="N272" s="5"/>
      <c r="O272" s="4"/>
      <c r="P272" s="5"/>
      <c r="Q272" s="4"/>
      <c r="R272" s="5"/>
      <c r="S272" s="4"/>
      <c r="T272" s="5"/>
      <c r="U272" s="4"/>
      <c r="V272" s="5"/>
      <c r="W272" s="4"/>
      <c r="X272" s="5"/>
      <c r="Y272" s="4"/>
      <c r="Z272" s="5"/>
      <c r="AA272" s="4"/>
      <c r="AB272" s="5"/>
      <c r="AC272" s="4"/>
      <c r="AD272" s="5"/>
      <c r="AE272" s="4"/>
      <c r="AF272" s="5"/>
      <c r="AG272" s="4"/>
      <c r="AH272" s="5"/>
      <c r="AI272" s="4"/>
      <c r="AJ272" s="5"/>
      <c r="AK272" s="4"/>
      <c r="AL272" s="5"/>
      <c r="AM272" s="4"/>
      <c r="AN272" s="5"/>
    </row>
    <row r="273">
      <c r="A273" s="4"/>
      <c r="B273" s="5"/>
      <c r="C273" s="4"/>
      <c r="D273" s="5"/>
      <c r="E273" s="4"/>
      <c r="F273" s="5"/>
      <c r="G273" s="4"/>
      <c r="H273" s="5"/>
      <c r="I273" s="4"/>
      <c r="J273" s="5"/>
      <c r="K273" s="4"/>
      <c r="L273" s="5"/>
      <c r="M273" s="4"/>
      <c r="N273" s="5"/>
      <c r="O273" s="4"/>
      <c r="P273" s="5"/>
      <c r="Q273" s="4"/>
      <c r="R273" s="5"/>
      <c r="S273" s="4"/>
      <c r="T273" s="5"/>
      <c r="U273" s="4"/>
      <c r="V273" s="5"/>
      <c r="W273" s="4"/>
      <c r="X273" s="5"/>
      <c r="Y273" s="4"/>
      <c r="Z273" s="5"/>
      <c r="AA273" s="4"/>
      <c r="AB273" s="5"/>
      <c r="AC273" s="4"/>
      <c r="AD273" s="5"/>
      <c r="AE273" s="4"/>
      <c r="AF273" s="5"/>
      <c r="AG273" s="4"/>
      <c r="AH273" s="5"/>
      <c r="AI273" s="4"/>
      <c r="AJ273" s="5"/>
      <c r="AK273" s="4"/>
      <c r="AL273" s="5"/>
      <c r="AM273" s="4"/>
      <c r="AN273" s="5"/>
    </row>
    <row r="274">
      <c r="A274" s="4"/>
      <c r="B274" s="5"/>
      <c r="C274" s="4"/>
      <c r="D274" s="5"/>
      <c r="E274" s="4"/>
      <c r="F274" s="5"/>
      <c r="G274" s="4"/>
      <c r="H274" s="5"/>
      <c r="I274" s="4"/>
      <c r="J274" s="5"/>
      <c r="K274" s="4"/>
      <c r="L274" s="5"/>
      <c r="M274" s="4"/>
      <c r="N274" s="5"/>
      <c r="O274" s="4"/>
      <c r="P274" s="5"/>
      <c r="Q274" s="4"/>
      <c r="R274" s="5"/>
      <c r="S274" s="4"/>
      <c r="T274" s="5"/>
      <c r="U274" s="4"/>
      <c r="V274" s="5"/>
      <c r="W274" s="4"/>
      <c r="X274" s="5"/>
      <c r="Y274" s="4"/>
      <c r="Z274" s="5"/>
      <c r="AA274" s="4"/>
      <c r="AB274" s="5"/>
      <c r="AC274" s="4"/>
      <c r="AD274" s="5"/>
      <c r="AE274" s="4"/>
      <c r="AF274" s="5"/>
      <c r="AG274" s="4"/>
      <c r="AH274" s="5"/>
      <c r="AI274" s="4"/>
      <c r="AJ274" s="5"/>
      <c r="AK274" s="4"/>
      <c r="AL274" s="5"/>
      <c r="AM274" s="4"/>
      <c r="AN274" s="5"/>
    </row>
    <row r="275">
      <c r="A275" s="4"/>
      <c r="B275" s="5"/>
      <c r="C275" s="4"/>
      <c r="D275" s="5"/>
      <c r="E275" s="4"/>
      <c r="F275" s="5"/>
      <c r="G275" s="4"/>
      <c r="H275" s="5"/>
      <c r="I275" s="4"/>
      <c r="J275" s="5"/>
      <c r="K275" s="4"/>
      <c r="L275" s="5"/>
      <c r="M275" s="4"/>
      <c r="N275" s="5"/>
      <c r="O275" s="4"/>
      <c r="P275" s="5"/>
      <c r="Q275" s="4"/>
      <c r="R275" s="5"/>
      <c r="S275" s="4"/>
      <c r="T275" s="5"/>
      <c r="U275" s="4"/>
      <c r="V275" s="5"/>
      <c r="W275" s="4"/>
      <c r="X275" s="5"/>
      <c r="Y275" s="4"/>
      <c r="Z275" s="5"/>
      <c r="AA275" s="4"/>
      <c r="AB275" s="5"/>
      <c r="AC275" s="4"/>
      <c r="AD275" s="5"/>
      <c r="AE275" s="4"/>
      <c r="AF275" s="5"/>
      <c r="AG275" s="4"/>
      <c r="AH275" s="5"/>
      <c r="AI275" s="4"/>
      <c r="AJ275" s="5"/>
      <c r="AK275" s="4"/>
      <c r="AL275" s="5"/>
      <c r="AM275" s="4"/>
      <c r="AN275" s="5"/>
    </row>
    <row r="276">
      <c r="A276" s="4"/>
      <c r="B276" s="5"/>
      <c r="C276" s="4"/>
      <c r="D276" s="5"/>
      <c r="E276" s="4"/>
      <c r="F276" s="5"/>
      <c r="G276" s="4"/>
      <c r="H276" s="5"/>
      <c r="I276" s="4"/>
      <c r="J276" s="5"/>
      <c r="K276" s="4"/>
      <c r="L276" s="5"/>
      <c r="M276" s="4"/>
      <c r="N276" s="5"/>
      <c r="O276" s="4"/>
      <c r="P276" s="5"/>
      <c r="Q276" s="4"/>
      <c r="R276" s="5"/>
      <c r="S276" s="4"/>
      <c r="T276" s="5"/>
      <c r="U276" s="4"/>
      <c r="V276" s="5"/>
      <c r="W276" s="4"/>
      <c r="X276" s="5"/>
      <c r="Y276" s="4"/>
      <c r="Z276" s="5"/>
      <c r="AA276" s="4"/>
      <c r="AB276" s="5"/>
      <c r="AC276" s="4"/>
      <c r="AD276" s="5"/>
      <c r="AE276" s="4"/>
      <c r="AF276" s="5"/>
      <c r="AG276" s="4"/>
      <c r="AH276" s="5"/>
      <c r="AI276" s="4"/>
      <c r="AJ276" s="5"/>
      <c r="AK276" s="4"/>
      <c r="AL276" s="5"/>
      <c r="AM276" s="4"/>
      <c r="AN276" s="5"/>
    </row>
    <row r="277">
      <c r="A277" s="4"/>
      <c r="B277" s="5"/>
      <c r="C277" s="4"/>
      <c r="D277" s="5"/>
      <c r="E277" s="4"/>
      <c r="F277" s="5"/>
      <c r="G277" s="4"/>
      <c r="H277" s="5"/>
      <c r="I277" s="4"/>
      <c r="J277" s="5"/>
      <c r="K277" s="4"/>
      <c r="L277" s="5"/>
      <c r="M277" s="4"/>
      <c r="N277" s="5"/>
      <c r="O277" s="4"/>
      <c r="P277" s="5"/>
      <c r="Q277" s="4"/>
      <c r="R277" s="5"/>
      <c r="S277" s="4"/>
      <c r="T277" s="5"/>
      <c r="U277" s="4"/>
      <c r="V277" s="5"/>
      <c r="W277" s="4"/>
      <c r="X277" s="5"/>
      <c r="Y277" s="4"/>
      <c r="Z277" s="5"/>
      <c r="AA277" s="4"/>
      <c r="AB277" s="5"/>
      <c r="AC277" s="4"/>
      <c r="AD277" s="5"/>
      <c r="AE277" s="4"/>
      <c r="AF277" s="5"/>
      <c r="AG277" s="4"/>
      <c r="AH277" s="5"/>
      <c r="AI277" s="4"/>
      <c r="AJ277" s="5"/>
      <c r="AK277" s="4"/>
      <c r="AL277" s="5"/>
      <c r="AM277" s="4"/>
      <c r="AN277" s="5"/>
    </row>
    <row r="278">
      <c r="A278" s="4"/>
      <c r="B278" s="5"/>
      <c r="C278" s="4"/>
      <c r="D278" s="5"/>
      <c r="E278" s="4"/>
      <c r="F278" s="5"/>
      <c r="G278" s="4"/>
      <c r="H278" s="5"/>
      <c r="I278" s="4"/>
      <c r="J278" s="5"/>
      <c r="K278" s="4"/>
      <c r="L278" s="5"/>
      <c r="M278" s="4"/>
      <c r="N278" s="5"/>
      <c r="O278" s="4"/>
      <c r="P278" s="5"/>
      <c r="Q278" s="4"/>
      <c r="R278" s="5"/>
      <c r="S278" s="4"/>
      <c r="T278" s="5"/>
      <c r="U278" s="4"/>
      <c r="V278" s="5"/>
      <c r="W278" s="4"/>
      <c r="X278" s="5"/>
      <c r="Y278" s="4"/>
      <c r="Z278" s="5"/>
      <c r="AA278" s="4"/>
      <c r="AB278" s="5"/>
      <c r="AC278" s="4"/>
      <c r="AD278" s="5"/>
      <c r="AE278" s="4"/>
      <c r="AF278" s="5"/>
      <c r="AG278" s="4"/>
      <c r="AH278" s="5"/>
      <c r="AI278" s="4"/>
      <c r="AJ278" s="5"/>
      <c r="AK278" s="4"/>
      <c r="AL278" s="5"/>
      <c r="AM278" s="4"/>
      <c r="AN278" s="5"/>
    </row>
    <row r="279">
      <c r="A279" s="4"/>
      <c r="B279" s="5"/>
      <c r="C279" s="4"/>
      <c r="D279" s="5"/>
      <c r="E279" s="4"/>
      <c r="F279" s="5"/>
      <c r="G279" s="4"/>
      <c r="H279" s="5"/>
      <c r="I279" s="4"/>
      <c r="J279" s="5"/>
      <c r="K279" s="4"/>
      <c r="L279" s="5"/>
      <c r="M279" s="4"/>
      <c r="N279" s="5"/>
      <c r="O279" s="4"/>
      <c r="P279" s="5"/>
      <c r="Q279" s="4"/>
      <c r="R279" s="5"/>
      <c r="S279" s="4"/>
      <c r="T279" s="5"/>
      <c r="U279" s="4"/>
      <c r="V279" s="5"/>
      <c r="W279" s="4"/>
      <c r="X279" s="5"/>
      <c r="Y279" s="4"/>
      <c r="Z279" s="5"/>
      <c r="AA279" s="4"/>
      <c r="AB279" s="5"/>
      <c r="AC279" s="4"/>
      <c r="AD279" s="5"/>
      <c r="AE279" s="4"/>
      <c r="AF279" s="5"/>
      <c r="AG279" s="4"/>
      <c r="AH279" s="5"/>
      <c r="AI279" s="4"/>
      <c r="AJ279" s="5"/>
      <c r="AK279" s="4"/>
      <c r="AL279" s="5"/>
      <c r="AM279" s="4"/>
      <c r="AN279" s="5"/>
    </row>
    <row r="280">
      <c r="A280" s="4"/>
      <c r="B280" s="5"/>
      <c r="C280" s="4"/>
      <c r="D280" s="5"/>
      <c r="E280" s="4"/>
      <c r="F280" s="5"/>
      <c r="G280" s="4"/>
      <c r="H280" s="5"/>
      <c r="I280" s="4"/>
      <c r="J280" s="5"/>
      <c r="K280" s="4"/>
      <c r="L280" s="5"/>
      <c r="M280" s="4"/>
      <c r="N280" s="5"/>
      <c r="O280" s="4"/>
      <c r="P280" s="5"/>
      <c r="Q280" s="4"/>
      <c r="R280" s="5"/>
      <c r="S280" s="4"/>
      <c r="T280" s="5"/>
      <c r="U280" s="4"/>
      <c r="V280" s="5"/>
      <c r="W280" s="4"/>
      <c r="X280" s="5"/>
      <c r="Y280" s="4"/>
      <c r="Z280" s="5"/>
      <c r="AA280" s="4"/>
      <c r="AB280" s="5"/>
      <c r="AC280" s="4"/>
      <c r="AD280" s="5"/>
      <c r="AE280" s="4"/>
      <c r="AF280" s="5"/>
      <c r="AG280" s="4"/>
      <c r="AH280" s="5"/>
      <c r="AI280" s="4"/>
      <c r="AJ280" s="5"/>
      <c r="AK280" s="4"/>
      <c r="AL280" s="5"/>
      <c r="AM280" s="4"/>
      <c r="AN280" s="5"/>
    </row>
    <row r="281">
      <c r="A281" s="4"/>
      <c r="B281" s="5"/>
      <c r="C281" s="4"/>
      <c r="D281" s="5"/>
      <c r="E281" s="4"/>
      <c r="F281" s="5"/>
      <c r="G281" s="4"/>
      <c r="H281" s="5"/>
      <c r="I281" s="4"/>
      <c r="J281" s="5"/>
      <c r="K281" s="4"/>
      <c r="L281" s="5"/>
      <c r="M281" s="4"/>
      <c r="N281" s="5"/>
      <c r="O281" s="4"/>
      <c r="P281" s="5"/>
      <c r="Q281" s="4"/>
      <c r="R281" s="5"/>
      <c r="S281" s="4"/>
      <c r="T281" s="5"/>
      <c r="U281" s="4"/>
      <c r="V281" s="5"/>
      <c r="W281" s="4"/>
      <c r="X281" s="5"/>
      <c r="Y281" s="4"/>
      <c r="Z281" s="5"/>
      <c r="AA281" s="4"/>
      <c r="AB281" s="5"/>
      <c r="AC281" s="4"/>
      <c r="AD281" s="5"/>
      <c r="AE281" s="4"/>
      <c r="AF281" s="5"/>
      <c r="AG281" s="4"/>
      <c r="AH281" s="5"/>
      <c r="AI281" s="4"/>
      <c r="AJ281" s="5"/>
      <c r="AK281" s="4"/>
      <c r="AL281" s="5"/>
      <c r="AM281" s="4"/>
      <c r="AN281" s="5"/>
    </row>
    <row r="282">
      <c r="A282" s="4"/>
      <c r="B282" s="5"/>
      <c r="C282" s="4"/>
      <c r="D282" s="5"/>
      <c r="E282" s="4"/>
      <c r="F282" s="5"/>
      <c r="G282" s="4"/>
      <c r="H282" s="5"/>
      <c r="I282" s="4"/>
      <c r="J282" s="5"/>
      <c r="K282" s="4"/>
      <c r="L282" s="5"/>
      <c r="M282" s="4"/>
      <c r="N282" s="5"/>
      <c r="O282" s="4"/>
      <c r="P282" s="5"/>
      <c r="Q282" s="4"/>
      <c r="R282" s="5"/>
      <c r="S282" s="4"/>
      <c r="T282" s="5"/>
      <c r="U282" s="4"/>
      <c r="V282" s="5"/>
      <c r="W282" s="4"/>
      <c r="X282" s="5"/>
      <c r="Y282" s="4"/>
      <c r="Z282" s="5"/>
      <c r="AA282" s="4"/>
      <c r="AB282" s="5"/>
      <c r="AC282" s="4"/>
      <c r="AD282" s="5"/>
      <c r="AE282" s="4"/>
      <c r="AF282" s="5"/>
      <c r="AG282" s="4"/>
      <c r="AH282" s="5"/>
      <c r="AI282" s="4"/>
      <c r="AJ282" s="5"/>
      <c r="AK282" s="4"/>
      <c r="AL282" s="5"/>
      <c r="AM282" s="4"/>
      <c r="AN282" s="5"/>
    </row>
    <row r="283">
      <c r="A283" s="4"/>
      <c r="B283" s="5"/>
      <c r="C283" s="4"/>
      <c r="D283" s="5"/>
      <c r="E283" s="4"/>
      <c r="F283" s="5"/>
      <c r="G283" s="4"/>
      <c r="H283" s="5"/>
      <c r="I283" s="4"/>
      <c r="J283" s="5"/>
      <c r="K283" s="4"/>
      <c r="L283" s="5"/>
      <c r="M283" s="4"/>
      <c r="N283" s="5"/>
      <c r="O283" s="4"/>
      <c r="P283" s="5"/>
      <c r="Q283" s="4"/>
      <c r="R283" s="5"/>
      <c r="S283" s="4"/>
      <c r="T283" s="5"/>
      <c r="U283" s="4"/>
      <c r="V283" s="5"/>
      <c r="W283" s="4"/>
      <c r="X283" s="5"/>
      <c r="Y283" s="4"/>
      <c r="Z283" s="5"/>
      <c r="AA283" s="4"/>
      <c r="AB283" s="5"/>
      <c r="AC283" s="4"/>
      <c r="AD283" s="5"/>
      <c r="AE283" s="4"/>
      <c r="AF283" s="5"/>
      <c r="AG283" s="4"/>
      <c r="AH283" s="5"/>
      <c r="AI283" s="4"/>
      <c r="AJ283" s="5"/>
      <c r="AK283" s="4"/>
      <c r="AL283" s="5"/>
      <c r="AM283" s="4"/>
      <c r="AN283" s="5"/>
    </row>
    <row r="284">
      <c r="A284" s="4"/>
      <c r="B284" s="5"/>
      <c r="C284" s="4"/>
      <c r="D284" s="5"/>
      <c r="E284" s="4"/>
      <c r="F284" s="5"/>
      <c r="G284" s="4"/>
      <c r="H284" s="5"/>
      <c r="I284" s="4"/>
      <c r="J284" s="5"/>
      <c r="K284" s="4"/>
      <c r="L284" s="5"/>
      <c r="M284" s="4"/>
      <c r="N284" s="5"/>
      <c r="O284" s="4"/>
      <c r="P284" s="5"/>
      <c r="Q284" s="4"/>
      <c r="R284" s="5"/>
      <c r="S284" s="4"/>
      <c r="T284" s="5"/>
      <c r="U284" s="4"/>
      <c r="V284" s="5"/>
      <c r="W284" s="4"/>
      <c r="X284" s="5"/>
      <c r="Y284" s="4"/>
      <c r="Z284" s="5"/>
      <c r="AA284" s="4"/>
      <c r="AB284" s="5"/>
      <c r="AC284" s="4"/>
      <c r="AD284" s="5"/>
      <c r="AE284" s="4"/>
      <c r="AF284" s="5"/>
      <c r="AG284" s="4"/>
      <c r="AH284" s="5"/>
      <c r="AI284" s="4"/>
      <c r="AJ284" s="5"/>
      <c r="AK284" s="4"/>
      <c r="AL284" s="5"/>
      <c r="AM284" s="4"/>
      <c r="AN284" s="5"/>
    </row>
    <row r="285">
      <c r="A285" s="4"/>
      <c r="B285" s="5"/>
      <c r="C285" s="4"/>
      <c r="D285" s="5"/>
      <c r="E285" s="4"/>
      <c r="F285" s="5"/>
      <c r="G285" s="4"/>
      <c r="H285" s="5"/>
      <c r="I285" s="4"/>
      <c r="J285" s="5"/>
      <c r="K285" s="4"/>
      <c r="L285" s="5"/>
      <c r="M285" s="4"/>
      <c r="N285" s="5"/>
      <c r="O285" s="4"/>
      <c r="P285" s="5"/>
      <c r="Q285" s="4"/>
      <c r="R285" s="5"/>
      <c r="S285" s="4"/>
      <c r="T285" s="5"/>
      <c r="U285" s="4"/>
      <c r="V285" s="5"/>
      <c r="W285" s="4"/>
      <c r="X285" s="5"/>
      <c r="Y285" s="4"/>
      <c r="Z285" s="5"/>
      <c r="AA285" s="4"/>
      <c r="AB285" s="5"/>
      <c r="AC285" s="4"/>
      <c r="AD285" s="5"/>
      <c r="AE285" s="4"/>
      <c r="AF285" s="5"/>
      <c r="AG285" s="4"/>
      <c r="AH285" s="5"/>
      <c r="AI285" s="4"/>
      <c r="AJ285" s="5"/>
      <c r="AK285" s="4"/>
      <c r="AL285" s="5"/>
      <c r="AM285" s="4"/>
      <c r="AN285" s="5"/>
    </row>
    <row r="286">
      <c r="A286" s="4"/>
      <c r="B286" s="5"/>
      <c r="C286" s="4"/>
      <c r="D286" s="5"/>
      <c r="E286" s="4"/>
      <c r="F286" s="5"/>
      <c r="G286" s="4"/>
      <c r="H286" s="5"/>
      <c r="I286" s="4"/>
      <c r="J286" s="5"/>
      <c r="K286" s="4"/>
      <c r="L286" s="5"/>
      <c r="M286" s="4"/>
      <c r="N286" s="5"/>
      <c r="O286" s="4"/>
      <c r="P286" s="5"/>
      <c r="Q286" s="4"/>
      <c r="R286" s="5"/>
      <c r="S286" s="4"/>
      <c r="T286" s="5"/>
      <c r="U286" s="4"/>
      <c r="V286" s="5"/>
      <c r="W286" s="4"/>
      <c r="X286" s="5"/>
      <c r="Y286" s="4"/>
      <c r="Z286" s="5"/>
      <c r="AA286" s="4"/>
      <c r="AB286" s="5"/>
      <c r="AC286" s="4"/>
      <c r="AD286" s="5"/>
      <c r="AE286" s="4"/>
      <c r="AF286" s="5"/>
      <c r="AG286" s="4"/>
      <c r="AH286" s="5"/>
      <c r="AI286" s="4"/>
      <c r="AJ286" s="5"/>
      <c r="AK286" s="4"/>
      <c r="AL286" s="5"/>
      <c r="AM286" s="4"/>
      <c r="AN286" s="5"/>
    </row>
    <row r="287">
      <c r="A287" s="4"/>
      <c r="B287" s="5"/>
      <c r="C287" s="4"/>
      <c r="D287" s="5"/>
      <c r="E287" s="4"/>
      <c r="F287" s="5"/>
      <c r="G287" s="4"/>
      <c r="H287" s="5"/>
      <c r="I287" s="4"/>
      <c r="J287" s="5"/>
      <c r="K287" s="4"/>
      <c r="L287" s="5"/>
      <c r="M287" s="4"/>
      <c r="N287" s="5"/>
      <c r="O287" s="4"/>
      <c r="P287" s="5"/>
      <c r="Q287" s="4"/>
      <c r="R287" s="5"/>
      <c r="S287" s="4"/>
      <c r="T287" s="5"/>
      <c r="U287" s="4"/>
      <c r="V287" s="5"/>
      <c r="W287" s="4"/>
      <c r="X287" s="5"/>
      <c r="Y287" s="4"/>
      <c r="Z287" s="5"/>
      <c r="AA287" s="4"/>
      <c r="AB287" s="5"/>
      <c r="AC287" s="4"/>
      <c r="AD287" s="5"/>
      <c r="AE287" s="4"/>
      <c r="AF287" s="5"/>
      <c r="AG287" s="4"/>
      <c r="AH287" s="5"/>
      <c r="AI287" s="4"/>
      <c r="AJ287" s="5"/>
      <c r="AK287" s="4"/>
      <c r="AL287" s="5"/>
      <c r="AM287" s="4"/>
      <c r="AN287" s="5"/>
    </row>
    <row r="288">
      <c r="A288" s="4"/>
      <c r="B288" s="5"/>
      <c r="C288" s="4"/>
      <c r="D288" s="5"/>
      <c r="E288" s="4"/>
      <c r="F288" s="5"/>
      <c r="G288" s="4"/>
      <c r="H288" s="5"/>
      <c r="I288" s="4"/>
      <c r="J288" s="5"/>
      <c r="K288" s="4"/>
      <c r="L288" s="5"/>
      <c r="M288" s="4"/>
      <c r="N288" s="5"/>
      <c r="O288" s="4"/>
      <c r="P288" s="5"/>
      <c r="Q288" s="4"/>
      <c r="R288" s="5"/>
      <c r="S288" s="4"/>
      <c r="T288" s="5"/>
      <c r="U288" s="4"/>
      <c r="V288" s="5"/>
      <c r="W288" s="4"/>
      <c r="X288" s="5"/>
      <c r="Y288" s="4"/>
      <c r="Z288" s="5"/>
      <c r="AA288" s="4"/>
      <c r="AB288" s="5"/>
      <c r="AC288" s="4"/>
      <c r="AD288" s="5"/>
      <c r="AE288" s="4"/>
      <c r="AF288" s="5"/>
      <c r="AG288" s="4"/>
      <c r="AH288" s="5"/>
      <c r="AI288" s="4"/>
      <c r="AJ288" s="5"/>
      <c r="AK288" s="4"/>
      <c r="AL288" s="5"/>
      <c r="AM288" s="4"/>
      <c r="AN288" s="5"/>
    </row>
    <row r="289">
      <c r="A289" s="4"/>
      <c r="B289" s="5"/>
      <c r="C289" s="4"/>
      <c r="D289" s="5"/>
      <c r="E289" s="4"/>
      <c r="F289" s="5"/>
      <c r="G289" s="4"/>
      <c r="H289" s="5"/>
      <c r="I289" s="4"/>
      <c r="J289" s="5"/>
      <c r="K289" s="4"/>
      <c r="L289" s="5"/>
      <c r="M289" s="4"/>
      <c r="N289" s="5"/>
      <c r="O289" s="4"/>
      <c r="P289" s="5"/>
      <c r="Q289" s="4"/>
      <c r="R289" s="5"/>
      <c r="S289" s="4"/>
      <c r="T289" s="5"/>
      <c r="U289" s="4"/>
      <c r="V289" s="5"/>
      <c r="W289" s="4"/>
      <c r="X289" s="5"/>
      <c r="Y289" s="4"/>
      <c r="Z289" s="5"/>
      <c r="AA289" s="4"/>
      <c r="AB289" s="5"/>
      <c r="AC289" s="4"/>
      <c r="AD289" s="5"/>
      <c r="AE289" s="4"/>
      <c r="AF289" s="5"/>
      <c r="AG289" s="4"/>
      <c r="AH289" s="5"/>
      <c r="AI289" s="4"/>
      <c r="AJ289" s="5"/>
      <c r="AK289" s="4"/>
      <c r="AL289" s="5"/>
      <c r="AM289" s="4"/>
      <c r="AN289" s="5"/>
    </row>
    <row r="290">
      <c r="A290" s="4"/>
      <c r="B290" s="5"/>
      <c r="C290" s="4"/>
      <c r="D290" s="5"/>
      <c r="E290" s="4"/>
      <c r="F290" s="5"/>
      <c r="G290" s="4"/>
      <c r="H290" s="5"/>
      <c r="I290" s="4"/>
      <c r="J290" s="5"/>
      <c r="K290" s="4"/>
      <c r="L290" s="5"/>
      <c r="M290" s="4"/>
      <c r="N290" s="5"/>
      <c r="O290" s="4"/>
      <c r="P290" s="5"/>
      <c r="Q290" s="4"/>
      <c r="R290" s="5"/>
      <c r="S290" s="4"/>
      <c r="T290" s="5"/>
      <c r="U290" s="4"/>
      <c r="V290" s="5"/>
      <c r="W290" s="4"/>
      <c r="X290" s="5"/>
      <c r="Y290" s="4"/>
      <c r="Z290" s="5"/>
      <c r="AA290" s="4"/>
      <c r="AB290" s="5"/>
      <c r="AC290" s="4"/>
      <c r="AD290" s="5"/>
      <c r="AE290" s="4"/>
      <c r="AF290" s="5"/>
      <c r="AG290" s="4"/>
      <c r="AH290" s="5"/>
      <c r="AI290" s="4"/>
      <c r="AJ290" s="5"/>
      <c r="AK290" s="4"/>
      <c r="AL290" s="5"/>
      <c r="AM290" s="4"/>
      <c r="AN290" s="5"/>
    </row>
    <row r="291">
      <c r="A291" s="4"/>
      <c r="B291" s="5"/>
      <c r="C291" s="4"/>
      <c r="D291" s="5"/>
      <c r="E291" s="4"/>
      <c r="F291" s="5"/>
      <c r="G291" s="4"/>
      <c r="H291" s="5"/>
      <c r="I291" s="4"/>
      <c r="J291" s="5"/>
      <c r="K291" s="4"/>
      <c r="L291" s="5"/>
      <c r="M291" s="4"/>
      <c r="N291" s="5"/>
      <c r="O291" s="4"/>
      <c r="P291" s="5"/>
      <c r="Q291" s="4"/>
      <c r="R291" s="5"/>
      <c r="S291" s="4"/>
      <c r="T291" s="5"/>
      <c r="U291" s="4"/>
      <c r="V291" s="5"/>
      <c r="W291" s="4"/>
      <c r="X291" s="5"/>
      <c r="Y291" s="4"/>
      <c r="Z291" s="5"/>
      <c r="AA291" s="4"/>
      <c r="AB291" s="5"/>
      <c r="AC291" s="4"/>
      <c r="AD291" s="5"/>
      <c r="AE291" s="4"/>
      <c r="AF291" s="5"/>
      <c r="AG291" s="4"/>
      <c r="AH291" s="5"/>
      <c r="AI291" s="4"/>
      <c r="AJ291" s="5"/>
      <c r="AK291" s="4"/>
      <c r="AL291" s="5"/>
      <c r="AM291" s="4"/>
      <c r="AN291" s="5"/>
    </row>
    <row r="292">
      <c r="A292" s="4"/>
      <c r="B292" s="5"/>
      <c r="C292" s="4"/>
      <c r="D292" s="5"/>
      <c r="E292" s="4"/>
      <c r="F292" s="5"/>
      <c r="G292" s="4"/>
      <c r="H292" s="5"/>
      <c r="I292" s="4"/>
      <c r="J292" s="5"/>
      <c r="K292" s="4"/>
      <c r="L292" s="5"/>
      <c r="M292" s="4"/>
      <c r="N292" s="5"/>
      <c r="O292" s="4"/>
      <c r="P292" s="5"/>
      <c r="Q292" s="4"/>
      <c r="R292" s="5"/>
      <c r="S292" s="4"/>
      <c r="T292" s="5"/>
      <c r="U292" s="4"/>
      <c r="V292" s="5"/>
      <c r="W292" s="4"/>
      <c r="X292" s="5"/>
      <c r="Y292" s="4"/>
      <c r="Z292" s="5"/>
      <c r="AA292" s="4"/>
      <c r="AB292" s="5"/>
      <c r="AC292" s="4"/>
      <c r="AD292" s="5"/>
      <c r="AE292" s="4"/>
      <c r="AF292" s="5"/>
      <c r="AG292" s="4"/>
      <c r="AH292" s="5"/>
      <c r="AI292" s="4"/>
      <c r="AJ292" s="5"/>
      <c r="AK292" s="4"/>
      <c r="AL292" s="5"/>
      <c r="AM292" s="4"/>
      <c r="AN292" s="5"/>
    </row>
    <row r="293">
      <c r="A293" s="4"/>
      <c r="B293" s="5"/>
      <c r="C293" s="4"/>
      <c r="D293" s="5"/>
      <c r="E293" s="4"/>
      <c r="F293" s="5"/>
      <c r="G293" s="4"/>
      <c r="H293" s="5"/>
      <c r="I293" s="4"/>
      <c r="J293" s="5"/>
      <c r="K293" s="4"/>
      <c r="L293" s="5"/>
      <c r="M293" s="4"/>
      <c r="N293" s="5"/>
      <c r="O293" s="4"/>
      <c r="P293" s="5"/>
      <c r="Q293" s="4"/>
      <c r="R293" s="5"/>
      <c r="S293" s="4"/>
      <c r="T293" s="5"/>
      <c r="U293" s="4"/>
      <c r="V293" s="5"/>
      <c r="W293" s="4"/>
      <c r="X293" s="5"/>
      <c r="Y293" s="4"/>
      <c r="Z293" s="5"/>
      <c r="AA293" s="4"/>
      <c r="AB293" s="5"/>
      <c r="AC293" s="4"/>
      <c r="AD293" s="5"/>
      <c r="AE293" s="4"/>
      <c r="AF293" s="5"/>
      <c r="AG293" s="4"/>
      <c r="AH293" s="5"/>
      <c r="AI293" s="4"/>
      <c r="AJ293" s="5"/>
      <c r="AK293" s="4"/>
      <c r="AL293" s="5"/>
      <c r="AM293" s="4"/>
      <c r="AN293" s="5"/>
    </row>
    <row r="294">
      <c r="A294" s="4"/>
      <c r="B294" s="5"/>
      <c r="C294" s="4"/>
      <c r="D294" s="5"/>
      <c r="E294" s="4"/>
      <c r="F294" s="5"/>
      <c r="G294" s="4"/>
      <c r="H294" s="5"/>
      <c r="I294" s="4"/>
      <c r="J294" s="5"/>
      <c r="K294" s="4"/>
      <c r="L294" s="5"/>
      <c r="M294" s="4"/>
      <c r="N294" s="5"/>
      <c r="O294" s="4"/>
      <c r="P294" s="5"/>
      <c r="Q294" s="4"/>
      <c r="R294" s="5"/>
      <c r="S294" s="4"/>
      <c r="T294" s="5"/>
      <c r="U294" s="4"/>
      <c r="V294" s="5"/>
      <c r="W294" s="4"/>
      <c r="X294" s="5"/>
      <c r="Y294" s="4"/>
      <c r="Z294" s="5"/>
      <c r="AA294" s="4"/>
      <c r="AB294" s="5"/>
      <c r="AC294" s="4"/>
      <c r="AD294" s="5"/>
      <c r="AE294" s="4"/>
      <c r="AF294" s="5"/>
      <c r="AG294" s="4"/>
      <c r="AH294" s="5"/>
      <c r="AI294" s="4"/>
      <c r="AJ294" s="5"/>
      <c r="AK294" s="4"/>
      <c r="AL294" s="5"/>
      <c r="AM294" s="4"/>
      <c r="AN294" s="5"/>
    </row>
    <row r="295">
      <c r="A295" s="4"/>
      <c r="B295" s="5"/>
      <c r="C295" s="4"/>
      <c r="D295" s="5"/>
      <c r="E295" s="4"/>
      <c r="F295" s="5"/>
      <c r="G295" s="4"/>
      <c r="H295" s="5"/>
      <c r="I295" s="4"/>
      <c r="J295" s="5"/>
      <c r="K295" s="4"/>
      <c r="L295" s="5"/>
      <c r="M295" s="4"/>
      <c r="N295" s="5"/>
      <c r="O295" s="4"/>
      <c r="P295" s="5"/>
      <c r="Q295" s="4"/>
      <c r="R295" s="5"/>
      <c r="S295" s="4"/>
      <c r="T295" s="5"/>
      <c r="U295" s="4"/>
      <c r="V295" s="5"/>
      <c r="W295" s="4"/>
      <c r="X295" s="5"/>
      <c r="Y295" s="4"/>
      <c r="Z295" s="5"/>
      <c r="AA295" s="4"/>
      <c r="AB295" s="5"/>
      <c r="AC295" s="4"/>
      <c r="AD295" s="5"/>
      <c r="AE295" s="4"/>
      <c r="AF295" s="5"/>
      <c r="AG295" s="4"/>
      <c r="AH295" s="5"/>
      <c r="AI295" s="4"/>
      <c r="AJ295" s="5"/>
      <c r="AK295" s="4"/>
      <c r="AL295" s="5"/>
      <c r="AM295" s="4"/>
      <c r="AN295" s="5"/>
    </row>
    <row r="296">
      <c r="A296" s="4"/>
      <c r="B296" s="5"/>
      <c r="C296" s="4"/>
      <c r="D296" s="5"/>
      <c r="E296" s="4"/>
      <c r="F296" s="5"/>
      <c r="G296" s="4"/>
      <c r="H296" s="5"/>
      <c r="I296" s="4"/>
      <c r="J296" s="5"/>
      <c r="K296" s="4"/>
      <c r="L296" s="5"/>
      <c r="M296" s="4"/>
      <c r="N296" s="5"/>
      <c r="O296" s="4"/>
      <c r="P296" s="5"/>
      <c r="Q296" s="4"/>
      <c r="R296" s="5"/>
      <c r="S296" s="4"/>
      <c r="T296" s="5"/>
      <c r="U296" s="4"/>
      <c r="V296" s="5"/>
      <c r="W296" s="4"/>
      <c r="X296" s="5"/>
      <c r="Y296" s="4"/>
      <c r="Z296" s="5"/>
      <c r="AA296" s="4"/>
      <c r="AB296" s="5"/>
      <c r="AC296" s="4"/>
      <c r="AD296" s="5"/>
      <c r="AE296" s="4"/>
      <c r="AF296" s="5"/>
      <c r="AG296" s="4"/>
      <c r="AH296" s="5"/>
      <c r="AI296" s="4"/>
      <c r="AJ296" s="5"/>
      <c r="AK296" s="4"/>
      <c r="AL296" s="5"/>
      <c r="AM296" s="4"/>
      <c r="AN296" s="5"/>
    </row>
    <row r="297">
      <c r="A297" s="4"/>
      <c r="B297" s="5"/>
      <c r="C297" s="4"/>
      <c r="D297" s="5"/>
      <c r="E297" s="4"/>
      <c r="F297" s="5"/>
      <c r="G297" s="4"/>
      <c r="H297" s="5"/>
      <c r="I297" s="4"/>
      <c r="J297" s="5"/>
      <c r="K297" s="4"/>
      <c r="L297" s="5"/>
      <c r="M297" s="4"/>
      <c r="N297" s="5"/>
      <c r="O297" s="4"/>
      <c r="P297" s="5"/>
      <c r="Q297" s="4"/>
      <c r="R297" s="5"/>
      <c r="S297" s="4"/>
      <c r="T297" s="5"/>
      <c r="U297" s="4"/>
      <c r="V297" s="5"/>
      <c r="W297" s="4"/>
      <c r="X297" s="5"/>
      <c r="Y297" s="4"/>
      <c r="Z297" s="5"/>
      <c r="AA297" s="4"/>
      <c r="AB297" s="5"/>
      <c r="AC297" s="4"/>
      <c r="AD297" s="5"/>
      <c r="AE297" s="4"/>
      <c r="AF297" s="5"/>
      <c r="AG297" s="4"/>
      <c r="AH297" s="5"/>
      <c r="AI297" s="4"/>
      <c r="AJ297" s="5"/>
      <c r="AK297" s="4"/>
      <c r="AL297" s="5"/>
      <c r="AM297" s="4"/>
      <c r="AN297" s="5"/>
    </row>
    <row r="298">
      <c r="A298" s="4"/>
      <c r="B298" s="5"/>
      <c r="C298" s="4"/>
      <c r="D298" s="5"/>
      <c r="E298" s="4"/>
      <c r="F298" s="5"/>
      <c r="G298" s="4"/>
      <c r="H298" s="5"/>
      <c r="I298" s="4"/>
      <c r="J298" s="5"/>
      <c r="K298" s="4"/>
      <c r="L298" s="5"/>
      <c r="M298" s="4"/>
      <c r="N298" s="5"/>
      <c r="O298" s="4"/>
      <c r="P298" s="5"/>
      <c r="Q298" s="4"/>
      <c r="R298" s="5"/>
      <c r="S298" s="4"/>
      <c r="T298" s="5"/>
      <c r="U298" s="4"/>
      <c r="V298" s="5"/>
      <c r="W298" s="4"/>
      <c r="X298" s="5"/>
      <c r="Y298" s="4"/>
      <c r="Z298" s="5"/>
      <c r="AA298" s="4"/>
      <c r="AB298" s="5"/>
      <c r="AC298" s="4"/>
      <c r="AD298" s="5"/>
      <c r="AE298" s="4"/>
      <c r="AF298" s="5"/>
      <c r="AG298" s="4"/>
      <c r="AH298" s="5"/>
      <c r="AI298" s="4"/>
      <c r="AJ298" s="5"/>
      <c r="AK298" s="4"/>
      <c r="AL298" s="5"/>
      <c r="AM298" s="4"/>
      <c r="AN298" s="5"/>
    </row>
    <row r="299">
      <c r="A299" s="4"/>
      <c r="B299" s="5"/>
      <c r="C299" s="4"/>
      <c r="D299" s="5"/>
      <c r="E299" s="4"/>
      <c r="F299" s="5"/>
      <c r="G299" s="4"/>
      <c r="H299" s="5"/>
      <c r="I299" s="4"/>
      <c r="J299" s="5"/>
      <c r="K299" s="4"/>
      <c r="L299" s="5"/>
      <c r="M299" s="4"/>
      <c r="N299" s="5"/>
      <c r="O299" s="4"/>
      <c r="P299" s="5"/>
      <c r="Q299" s="4"/>
      <c r="R299" s="5"/>
      <c r="S299" s="4"/>
      <c r="T299" s="5"/>
      <c r="U299" s="4"/>
      <c r="V299" s="5"/>
      <c r="W299" s="4"/>
      <c r="X299" s="5"/>
      <c r="Y299" s="4"/>
      <c r="Z299" s="5"/>
      <c r="AA299" s="4"/>
      <c r="AB299" s="5"/>
      <c r="AC299" s="4"/>
      <c r="AD299" s="5"/>
      <c r="AE299" s="4"/>
      <c r="AF299" s="5"/>
      <c r="AG299" s="4"/>
      <c r="AH299" s="5"/>
      <c r="AI299" s="4"/>
      <c r="AJ299" s="5"/>
      <c r="AK299" s="4"/>
      <c r="AL299" s="5"/>
      <c r="AM299" s="4"/>
      <c r="AN299" s="5"/>
    </row>
    <row r="300">
      <c r="A300" s="4"/>
      <c r="B300" s="5"/>
      <c r="C300" s="4"/>
      <c r="D300" s="5"/>
      <c r="E300" s="4"/>
      <c r="F300" s="5"/>
      <c r="G300" s="4"/>
      <c r="H300" s="5"/>
      <c r="I300" s="4"/>
      <c r="J300" s="5"/>
      <c r="K300" s="4"/>
      <c r="L300" s="5"/>
      <c r="M300" s="4"/>
      <c r="N300" s="5"/>
      <c r="O300" s="4"/>
      <c r="P300" s="5"/>
      <c r="Q300" s="4"/>
      <c r="R300" s="5"/>
      <c r="S300" s="4"/>
      <c r="T300" s="5"/>
      <c r="U300" s="4"/>
      <c r="V300" s="5"/>
      <c r="W300" s="4"/>
      <c r="X300" s="5"/>
      <c r="Y300" s="4"/>
      <c r="Z300" s="5"/>
      <c r="AA300" s="4"/>
      <c r="AB300" s="5"/>
      <c r="AC300" s="4"/>
      <c r="AD300" s="5"/>
      <c r="AE300" s="4"/>
      <c r="AF300" s="5"/>
      <c r="AG300" s="4"/>
      <c r="AH300" s="5"/>
      <c r="AI300" s="4"/>
      <c r="AJ300" s="5"/>
      <c r="AK300" s="4"/>
      <c r="AL300" s="5"/>
      <c r="AM300" s="4"/>
      <c r="AN300" s="5"/>
    </row>
    <row r="301">
      <c r="A301" s="4"/>
      <c r="B301" s="5"/>
      <c r="C301" s="4"/>
      <c r="D301" s="5"/>
      <c r="E301" s="4"/>
      <c r="F301" s="5"/>
      <c r="G301" s="4"/>
      <c r="H301" s="5"/>
      <c r="I301" s="4"/>
      <c r="J301" s="5"/>
      <c r="K301" s="4"/>
      <c r="L301" s="5"/>
      <c r="M301" s="4"/>
      <c r="N301" s="5"/>
      <c r="O301" s="4"/>
      <c r="P301" s="5"/>
      <c r="Q301" s="4"/>
      <c r="R301" s="5"/>
      <c r="S301" s="4"/>
      <c r="T301" s="5"/>
      <c r="U301" s="4"/>
      <c r="V301" s="5"/>
      <c r="W301" s="4"/>
      <c r="X301" s="5"/>
      <c r="Y301" s="4"/>
      <c r="Z301" s="5"/>
      <c r="AA301" s="4"/>
      <c r="AB301" s="5"/>
      <c r="AC301" s="4"/>
      <c r="AD301" s="5"/>
      <c r="AE301" s="4"/>
      <c r="AF301" s="5"/>
      <c r="AG301" s="4"/>
      <c r="AH301" s="5"/>
      <c r="AI301" s="4"/>
      <c r="AJ301" s="5"/>
      <c r="AK301" s="4"/>
      <c r="AL301" s="5"/>
      <c r="AM301" s="4"/>
      <c r="AN301" s="5"/>
    </row>
    <row r="302">
      <c r="A302" s="4"/>
      <c r="B302" s="5"/>
      <c r="C302" s="4"/>
      <c r="D302" s="5"/>
      <c r="E302" s="4"/>
      <c r="F302" s="5"/>
      <c r="G302" s="4"/>
      <c r="H302" s="5"/>
      <c r="I302" s="4"/>
      <c r="J302" s="5"/>
      <c r="K302" s="4"/>
      <c r="L302" s="5"/>
      <c r="M302" s="4"/>
      <c r="N302" s="5"/>
      <c r="O302" s="4"/>
      <c r="P302" s="5"/>
      <c r="Q302" s="4"/>
      <c r="R302" s="5"/>
      <c r="S302" s="4"/>
      <c r="T302" s="5"/>
      <c r="U302" s="4"/>
      <c r="V302" s="5"/>
      <c r="W302" s="4"/>
      <c r="X302" s="5"/>
      <c r="Y302" s="4"/>
      <c r="Z302" s="5"/>
      <c r="AA302" s="4"/>
      <c r="AB302" s="5"/>
      <c r="AC302" s="4"/>
      <c r="AD302" s="5"/>
      <c r="AE302" s="4"/>
      <c r="AF302" s="5"/>
      <c r="AG302" s="4"/>
      <c r="AH302" s="5"/>
      <c r="AI302" s="4"/>
      <c r="AJ302" s="5"/>
      <c r="AK302" s="4"/>
      <c r="AL302" s="5"/>
      <c r="AM302" s="4"/>
      <c r="AN302" s="5"/>
    </row>
    <row r="303">
      <c r="A303" s="4"/>
      <c r="B303" s="5"/>
      <c r="C303" s="4"/>
      <c r="D303" s="5"/>
      <c r="E303" s="4"/>
      <c r="F303" s="5"/>
      <c r="G303" s="4"/>
      <c r="H303" s="5"/>
      <c r="I303" s="4"/>
      <c r="J303" s="5"/>
      <c r="K303" s="4"/>
      <c r="L303" s="5"/>
      <c r="M303" s="4"/>
      <c r="N303" s="5"/>
      <c r="O303" s="4"/>
      <c r="P303" s="5"/>
      <c r="Q303" s="4"/>
      <c r="R303" s="5"/>
      <c r="S303" s="4"/>
      <c r="T303" s="5"/>
      <c r="U303" s="4"/>
      <c r="V303" s="5"/>
      <c r="W303" s="4"/>
      <c r="X303" s="5"/>
      <c r="Y303" s="4"/>
      <c r="Z303" s="5"/>
      <c r="AA303" s="4"/>
      <c r="AB303" s="5"/>
      <c r="AC303" s="4"/>
      <c r="AD303" s="5"/>
      <c r="AE303" s="4"/>
      <c r="AF303" s="5"/>
      <c r="AG303" s="4"/>
      <c r="AH303" s="5"/>
      <c r="AI303" s="4"/>
      <c r="AJ303" s="5"/>
      <c r="AK303" s="4"/>
      <c r="AL303" s="5"/>
      <c r="AM303" s="4"/>
      <c r="AN303" s="5"/>
    </row>
    <row r="304">
      <c r="A304" s="4"/>
      <c r="B304" s="5"/>
      <c r="C304" s="4"/>
      <c r="D304" s="5"/>
      <c r="E304" s="4"/>
      <c r="F304" s="5"/>
      <c r="G304" s="4"/>
      <c r="H304" s="5"/>
      <c r="I304" s="4"/>
      <c r="J304" s="5"/>
      <c r="K304" s="4"/>
      <c r="L304" s="5"/>
      <c r="M304" s="4"/>
      <c r="N304" s="5"/>
      <c r="O304" s="4"/>
      <c r="P304" s="5"/>
      <c r="Q304" s="4"/>
      <c r="R304" s="5"/>
      <c r="S304" s="4"/>
      <c r="T304" s="5"/>
      <c r="U304" s="4"/>
      <c r="V304" s="5"/>
      <c r="W304" s="4"/>
      <c r="X304" s="5"/>
      <c r="Y304" s="4"/>
      <c r="Z304" s="5"/>
      <c r="AA304" s="4"/>
      <c r="AB304" s="5"/>
      <c r="AC304" s="4"/>
      <c r="AD304" s="5"/>
      <c r="AE304" s="4"/>
      <c r="AF304" s="5"/>
      <c r="AG304" s="4"/>
      <c r="AH304" s="5"/>
      <c r="AI304" s="4"/>
      <c r="AJ304" s="5"/>
      <c r="AK304" s="4"/>
      <c r="AL304" s="5"/>
      <c r="AM304" s="4"/>
      <c r="AN304" s="5"/>
    </row>
    <row r="305">
      <c r="A305" s="4"/>
      <c r="B305" s="5"/>
      <c r="C305" s="4"/>
      <c r="D305" s="5"/>
      <c r="E305" s="4"/>
      <c r="F305" s="5"/>
      <c r="G305" s="4"/>
      <c r="H305" s="5"/>
      <c r="I305" s="4"/>
      <c r="J305" s="5"/>
      <c r="K305" s="4"/>
      <c r="L305" s="5"/>
      <c r="M305" s="4"/>
      <c r="N305" s="5"/>
      <c r="O305" s="4"/>
      <c r="P305" s="5"/>
      <c r="Q305" s="4"/>
      <c r="R305" s="5"/>
      <c r="S305" s="4"/>
      <c r="T305" s="5"/>
      <c r="U305" s="4"/>
      <c r="V305" s="5"/>
      <c r="W305" s="4"/>
      <c r="X305" s="5"/>
      <c r="Y305" s="4"/>
      <c r="Z305" s="5"/>
      <c r="AA305" s="4"/>
      <c r="AB305" s="5"/>
      <c r="AC305" s="4"/>
      <c r="AD305" s="5"/>
      <c r="AE305" s="4"/>
      <c r="AF305" s="5"/>
      <c r="AG305" s="4"/>
      <c r="AH305" s="5"/>
      <c r="AI305" s="4"/>
      <c r="AJ305" s="5"/>
      <c r="AK305" s="4"/>
      <c r="AL305" s="5"/>
      <c r="AM305" s="4"/>
      <c r="AN305" s="5"/>
    </row>
    <row r="306">
      <c r="A306" s="4"/>
      <c r="B306" s="5"/>
      <c r="C306" s="4"/>
      <c r="D306" s="5"/>
      <c r="E306" s="4"/>
      <c r="F306" s="5"/>
      <c r="G306" s="4"/>
      <c r="H306" s="5"/>
      <c r="I306" s="4"/>
      <c r="J306" s="5"/>
      <c r="K306" s="4"/>
      <c r="L306" s="5"/>
      <c r="M306" s="4"/>
      <c r="N306" s="5"/>
      <c r="O306" s="4"/>
      <c r="P306" s="5"/>
      <c r="Q306" s="4"/>
      <c r="R306" s="5"/>
      <c r="S306" s="4"/>
      <c r="T306" s="5"/>
      <c r="U306" s="4"/>
      <c r="V306" s="5"/>
      <c r="W306" s="4"/>
      <c r="X306" s="5"/>
      <c r="Y306" s="4"/>
      <c r="Z306" s="5"/>
      <c r="AA306" s="4"/>
      <c r="AB306" s="5"/>
      <c r="AC306" s="4"/>
      <c r="AD306" s="5"/>
      <c r="AE306" s="4"/>
      <c r="AF306" s="5"/>
      <c r="AG306" s="4"/>
      <c r="AH306" s="5"/>
      <c r="AI306" s="4"/>
      <c r="AJ306" s="5"/>
      <c r="AK306" s="4"/>
      <c r="AL306" s="5"/>
      <c r="AM306" s="4"/>
      <c r="AN306" s="5"/>
    </row>
    <row r="307">
      <c r="A307" s="4"/>
      <c r="B307" s="5"/>
      <c r="C307" s="4"/>
      <c r="D307" s="5"/>
      <c r="E307" s="4"/>
      <c r="F307" s="5"/>
      <c r="G307" s="4"/>
      <c r="H307" s="5"/>
      <c r="I307" s="4"/>
      <c r="J307" s="5"/>
      <c r="K307" s="4"/>
      <c r="L307" s="5"/>
      <c r="M307" s="4"/>
      <c r="N307" s="5"/>
      <c r="O307" s="4"/>
      <c r="P307" s="5"/>
      <c r="Q307" s="4"/>
      <c r="R307" s="5"/>
      <c r="S307" s="4"/>
      <c r="T307" s="5"/>
      <c r="U307" s="4"/>
      <c r="V307" s="5"/>
      <c r="W307" s="4"/>
      <c r="X307" s="5"/>
      <c r="Y307" s="4"/>
      <c r="Z307" s="5"/>
      <c r="AA307" s="4"/>
      <c r="AB307" s="5"/>
      <c r="AC307" s="4"/>
      <c r="AD307" s="5"/>
      <c r="AE307" s="4"/>
      <c r="AF307" s="5"/>
      <c r="AG307" s="4"/>
      <c r="AH307" s="5"/>
      <c r="AI307" s="4"/>
      <c r="AJ307" s="5"/>
      <c r="AK307" s="4"/>
      <c r="AL307" s="5"/>
      <c r="AM307" s="4"/>
      <c r="AN307" s="5"/>
    </row>
    <row r="308">
      <c r="A308" s="4"/>
      <c r="B308" s="5"/>
      <c r="C308" s="4"/>
      <c r="D308" s="5"/>
      <c r="E308" s="4"/>
      <c r="F308" s="5"/>
      <c r="G308" s="4"/>
      <c r="H308" s="5"/>
      <c r="I308" s="4"/>
      <c r="J308" s="5"/>
      <c r="K308" s="4"/>
      <c r="L308" s="5"/>
      <c r="M308" s="4"/>
      <c r="N308" s="5"/>
      <c r="O308" s="4"/>
      <c r="P308" s="5"/>
      <c r="Q308" s="4"/>
      <c r="R308" s="5"/>
      <c r="S308" s="4"/>
      <c r="T308" s="5"/>
      <c r="U308" s="4"/>
      <c r="V308" s="5"/>
      <c r="W308" s="4"/>
      <c r="X308" s="5"/>
      <c r="Y308" s="4"/>
      <c r="Z308" s="5"/>
      <c r="AA308" s="4"/>
      <c r="AB308" s="5"/>
      <c r="AC308" s="4"/>
      <c r="AD308" s="5"/>
      <c r="AE308" s="4"/>
      <c r="AF308" s="5"/>
      <c r="AG308" s="4"/>
      <c r="AH308" s="5"/>
      <c r="AI308" s="4"/>
      <c r="AJ308" s="5"/>
      <c r="AK308" s="4"/>
      <c r="AL308" s="5"/>
      <c r="AM308" s="4"/>
      <c r="AN308" s="5"/>
    </row>
    <row r="309">
      <c r="A309" s="4"/>
      <c r="B309" s="5"/>
      <c r="C309" s="4"/>
      <c r="D309" s="5"/>
      <c r="E309" s="4"/>
      <c r="F309" s="5"/>
      <c r="G309" s="4"/>
      <c r="H309" s="5"/>
      <c r="I309" s="4"/>
      <c r="J309" s="5"/>
      <c r="K309" s="4"/>
      <c r="L309" s="5"/>
      <c r="M309" s="4"/>
      <c r="N309" s="5"/>
      <c r="O309" s="4"/>
      <c r="P309" s="5"/>
      <c r="Q309" s="4"/>
      <c r="R309" s="5"/>
      <c r="S309" s="4"/>
      <c r="T309" s="5"/>
      <c r="U309" s="4"/>
      <c r="V309" s="5"/>
      <c r="W309" s="4"/>
      <c r="X309" s="5"/>
      <c r="Y309" s="4"/>
      <c r="Z309" s="5"/>
      <c r="AA309" s="4"/>
      <c r="AB309" s="5"/>
      <c r="AC309" s="4"/>
      <c r="AD309" s="5"/>
      <c r="AE309" s="4"/>
      <c r="AF309" s="5"/>
      <c r="AG309" s="4"/>
      <c r="AH309" s="5"/>
      <c r="AI309" s="4"/>
      <c r="AJ309" s="5"/>
      <c r="AK309" s="4"/>
      <c r="AL309" s="5"/>
      <c r="AM309" s="4"/>
      <c r="AN309" s="5"/>
    </row>
    <row r="310">
      <c r="A310" s="4"/>
      <c r="B310" s="5"/>
      <c r="C310" s="4"/>
      <c r="D310" s="5"/>
      <c r="E310" s="4"/>
      <c r="F310" s="5"/>
      <c r="G310" s="4"/>
      <c r="H310" s="5"/>
      <c r="I310" s="4"/>
      <c r="J310" s="5"/>
      <c r="K310" s="4"/>
      <c r="L310" s="5"/>
      <c r="M310" s="4"/>
      <c r="N310" s="5"/>
      <c r="O310" s="4"/>
      <c r="P310" s="5"/>
      <c r="Q310" s="4"/>
      <c r="R310" s="5"/>
      <c r="S310" s="4"/>
      <c r="T310" s="5"/>
      <c r="U310" s="4"/>
      <c r="V310" s="5"/>
      <c r="W310" s="4"/>
      <c r="X310" s="5"/>
      <c r="Y310" s="4"/>
      <c r="Z310" s="5"/>
      <c r="AA310" s="4"/>
      <c r="AB310" s="5"/>
      <c r="AC310" s="4"/>
      <c r="AD310" s="5"/>
      <c r="AE310" s="4"/>
      <c r="AF310" s="5"/>
      <c r="AG310" s="4"/>
      <c r="AH310" s="5"/>
      <c r="AI310" s="4"/>
      <c r="AJ310" s="5"/>
      <c r="AK310" s="4"/>
      <c r="AL310" s="5"/>
      <c r="AM310" s="4"/>
      <c r="AN310" s="5"/>
    </row>
    <row r="311">
      <c r="A311" s="4"/>
      <c r="B311" s="5"/>
      <c r="C311" s="4"/>
      <c r="D311" s="5"/>
      <c r="E311" s="4"/>
      <c r="F311" s="5"/>
      <c r="G311" s="4"/>
      <c r="H311" s="5"/>
      <c r="I311" s="4"/>
      <c r="J311" s="5"/>
      <c r="K311" s="4"/>
      <c r="L311" s="5"/>
      <c r="M311" s="4"/>
      <c r="N311" s="5"/>
      <c r="O311" s="4"/>
      <c r="P311" s="5"/>
      <c r="Q311" s="4"/>
      <c r="R311" s="5"/>
      <c r="S311" s="4"/>
      <c r="T311" s="5"/>
      <c r="U311" s="4"/>
      <c r="V311" s="5"/>
      <c r="W311" s="4"/>
      <c r="X311" s="5"/>
      <c r="Y311" s="4"/>
      <c r="Z311" s="5"/>
      <c r="AA311" s="4"/>
      <c r="AB311" s="5"/>
      <c r="AC311" s="4"/>
      <c r="AD311" s="5"/>
      <c r="AE311" s="4"/>
      <c r="AF311" s="5"/>
      <c r="AG311" s="4"/>
      <c r="AH311" s="5"/>
      <c r="AI311" s="4"/>
      <c r="AJ311" s="5"/>
      <c r="AK311" s="4"/>
      <c r="AL311" s="5"/>
      <c r="AM311" s="4"/>
      <c r="AN311" s="5"/>
    </row>
    <row r="312">
      <c r="A312" s="4"/>
      <c r="B312" s="5"/>
      <c r="C312" s="4"/>
      <c r="D312" s="5"/>
      <c r="E312" s="4"/>
      <c r="F312" s="5"/>
      <c r="G312" s="4"/>
      <c r="H312" s="5"/>
      <c r="I312" s="4"/>
      <c r="J312" s="5"/>
      <c r="K312" s="4"/>
      <c r="L312" s="5"/>
      <c r="M312" s="4"/>
      <c r="N312" s="5"/>
      <c r="O312" s="4"/>
      <c r="P312" s="5"/>
      <c r="Q312" s="4"/>
      <c r="R312" s="5"/>
      <c r="S312" s="4"/>
      <c r="T312" s="5"/>
      <c r="U312" s="4"/>
      <c r="V312" s="5"/>
      <c r="W312" s="4"/>
      <c r="X312" s="5"/>
      <c r="Y312" s="4"/>
      <c r="Z312" s="5"/>
      <c r="AA312" s="4"/>
      <c r="AB312" s="5"/>
      <c r="AC312" s="4"/>
      <c r="AD312" s="5"/>
      <c r="AE312" s="4"/>
      <c r="AF312" s="5"/>
      <c r="AG312" s="4"/>
      <c r="AH312" s="5"/>
      <c r="AI312" s="4"/>
      <c r="AJ312" s="5"/>
      <c r="AK312" s="4"/>
      <c r="AL312" s="5"/>
      <c r="AM312" s="4"/>
      <c r="AN312" s="5"/>
    </row>
    <row r="313">
      <c r="A313" s="4"/>
      <c r="B313" s="5"/>
      <c r="C313" s="4"/>
      <c r="D313" s="5"/>
      <c r="E313" s="4"/>
      <c r="F313" s="5"/>
      <c r="G313" s="4"/>
      <c r="H313" s="5"/>
      <c r="I313" s="4"/>
      <c r="J313" s="5"/>
      <c r="K313" s="4"/>
      <c r="L313" s="5"/>
      <c r="M313" s="4"/>
      <c r="N313" s="5"/>
      <c r="O313" s="4"/>
      <c r="P313" s="5"/>
      <c r="Q313" s="4"/>
      <c r="R313" s="5"/>
      <c r="S313" s="4"/>
      <c r="T313" s="5"/>
      <c r="U313" s="4"/>
      <c r="V313" s="5"/>
      <c r="W313" s="4"/>
      <c r="X313" s="5"/>
      <c r="Y313" s="4"/>
      <c r="Z313" s="5"/>
      <c r="AA313" s="4"/>
      <c r="AB313" s="5"/>
      <c r="AC313" s="4"/>
      <c r="AD313" s="5"/>
      <c r="AE313" s="4"/>
      <c r="AF313" s="5"/>
      <c r="AG313" s="4"/>
      <c r="AH313" s="5"/>
      <c r="AI313" s="4"/>
      <c r="AJ313" s="5"/>
      <c r="AK313" s="4"/>
      <c r="AL313" s="5"/>
      <c r="AM313" s="4"/>
      <c r="AN313" s="5"/>
    </row>
    <row r="314">
      <c r="A314" s="4"/>
      <c r="B314" s="5"/>
      <c r="C314" s="4"/>
      <c r="D314" s="5"/>
      <c r="E314" s="4"/>
      <c r="F314" s="5"/>
      <c r="G314" s="4"/>
      <c r="H314" s="5"/>
      <c r="I314" s="4"/>
      <c r="J314" s="5"/>
      <c r="K314" s="4"/>
      <c r="L314" s="5"/>
      <c r="M314" s="4"/>
      <c r="N314" s="5"/>
      <c r="O314" s="4"/>
      <c r="P314" s="5"/>
      <c r="Q314" s="4"/>
      <c r="R314" s="5"/>
      <c r="S314" s="4"/>
      <c r="T314" s="5"/>
      <c r="U314" s="4"/>
      <c r="V314" s="5"/>
      <c r="W314" s="4"/>
      <c r="X314" s="5"/>
      <c r="Y314" s="4"/>
      <c r="Z314" s="5"/>
      <c r="AA314" s="4"/>
      <c r="AB314" s="5"/>
      <c r="AC314" s="4"/>
      <c r="AD314" s="5"/>
      <c r="AE314" s="4"/>
      <c r="AF314" s="5"/>
      <c r="AG314" s="4"/>
      <c r="AH314" s="5"/>
      <c r="AI314" s="4"/>
      <c r="AJ314" s="5"/>
      <c r="AK314" s="4"/>
      <c r="AL314" s="5"/>
      <c r="AM314" s="4"/>
      <c r="AN314" s="5"/>
    </row>
    <row r="315">
      <c r="A315" s="4"/>
      <c r="B315" s="5"/>
      <c r="C315" s="4"/>
      <c r="D315" s="5"/>
      <c r="E315" s="4"/>
      <c r="F315" s="5"/>
      <c r="G315" s="4"/>
      <c r="H315" s="5"/>
      <c r="I315" s="4"/>
      <c r="J315" s="5"/>
      <c r="K315" s="4"/>
      <c r="L315" s="5"/>
      <c r="M315" s="4"/>
      <c r="N315" s="5"/>
      <c r="O315" s="4"/>
      <c r="P315" s="5"/>
      <c r="Q315" s="4"/>
      <c r="R315" s="5"/>
      <c r="S315" s="4"/>
      <c r="T315" s="5"/>
      <c r="U315" s="4"/>
      <c r="V315" s="5"/>
      <c r="W315" s="4"/>
      <c r="X315" s="5"/>
      <c r="Y315" s="4"/>
      <c r="Z315" s="5"/>
      <c r="AA315" s="4"/>
      <c r="AB315" s="5"/>
      <c r="AC315" s="4"/>
      <c r="AD315" s="5"/>
      <c r="AE315" s="4"/>
      <c r="AF315" s="5"/>
      <c r="AG315" s="4"/>
      <c r="AH315" s="5"/>
      <c r="AI315" s="4"/>
      <c r="AJ315" s="5"/>
      <c r="AK315" s="4"/>
      <c r="AL315" s="5"/>
      <c r="AM315" s="4"/>
      <c r="AN315" s="5"/>
    </row>
    <row r="316">
      <c r="A316" s="4"/>
      <c r="B316" s="5"/>
      <c r="C316" s="4"/>
      <c r="D316" s="5"/>
      <c r="E316" s="4"/>
      <c r="F316" s="5"/>
      <c r="G316" s="4"/>
      <c r="H316" s="5"/>
      <c r="I316" s="4"/>
      <c r="J316" s="5"/>
      <c r="K316" s="4"/>
      <c r="L316" s="5"/>
      <c r="M316" s="4"/>
      <c r="N316" s="5"/>
      <c r="O316" s="4"/>
      <c r="P316" s="5"/>
      <c r="Q316" s="4"/>
      <c r="R316" s="5"/>
      <c r="S316" s="4"/>
      <c r="T316" s="5"/>
      <c r="U316" s="4"/>
      <c r="V316" s="5"/>
      <c r="W316" s="4"/>
      <c r="X316" s="5"/>
      <c r="Y316" s="4"/>
      <c r="Z316" s="5"/>
      <c r="AA316" s="4"/>
      <c r="AB316" s="5"/>
      <c r="AC316" s="4"/>
      <c r="AD316" s="5"/>
      <c r="AE316" s="4"/>
      <c r="AF316" s="5"/>
      <c r="AG316" s="4"/>
      <c r="AH316" s="5"/>
      <c r="AI316" s="4"/>
      <c r="AJ316" s="5"/>
      <c r="AK316" s="4"/>
      <c r="AL316" s="5"/>
      <c r="AM316" s="4"/>
      <c r="AN316" s="5"/>
    </row>
    <row r="317">
      <c r="A317" s="4"/>
      <c r="B317" s="5"/>
      <c r="C317" s="4"/>
      <c r="D317" s="5"/>
      <c r="E317" s="4"/>
      <c r="F317" s="5"/>
      <c r="G317" s="4"/>
      <c r="H317" s="5"/>
      <c r="I317" s="4"/>
      <c r="J317" s="5"/>
      <c r="K317" s="4"/>
      <c r="L317" s="5"/>
      <c r="M317" s="4"/>
      <c r="N317" s="5"/>
      <c r="O317" s="4"/>
      <c r="P317" s="5"/>
      <c r="Q317" s="4"/>
      <c r="R317" s="5"/>
      <c r="S317" s="4"/>
      <c r="T317" s="5"/>
      <c r="U317" s="4"/>
      <c r="V317" s="5"/>
      <c r="W317" s="4"/>
      <c r="X317" s="5"/>
      <c r="Y317" s="4"/>
      <c r="Z317" s="5"/>
      <c r="AA317" s="4"/>
      <c r="AB317" s="5"/>
      <c r="AC317" s="4"/>
      <c r="AD317" s="5"/>
      <c r="AE317" s="4"/>
      <c r="AF317" s="5"/>
      <c r="AG317" s="4"/>
      <c r="AH317" s="5"/>
      <c r="AI317" s="4"/>
      <c r="AJ317" s="5"/>
      <c r="AK317" s="4"/>
      <c r="AL317" s="5"/>
      <c r="AM317" s="4"/>
      <c r="AN317" s="5"/>
    </row>
    <row r="318">
      <c r="A318" s="4"/>
      <c r="B318" s="5"/>
      <c r="C318" s="4"/>
      <c r="D318" s="5"/>
      <c r="E318" s="4"/>
      <c r="F318" s="5"/>
      <c r="G318" s="4"/>
      <c r="H318" s="5"/>
      <c r="I318" s="4"/>
      <c r="J318" s="5"/>
      <c r="K318" s="4"/>
      <c r="L318" s="5"/>
      <c r="M318" s="4"/>
      <c r="N318" s="5"/>
      <c r="O318" s="4"/>
      <c r="P318" s="5"/>
      <c r="Q318" s="4"/>
      <c r="R318" s="5"/>
      <c r="S318" s="4"/>
      <c r="T318" s="5"/>
      <c r="U318" s="4"/>
      <c r="V318" s="5"/>
      <c r="W318" s="4"/>
      <c r="X318" s="5"/>
      <c r="Y318" s="4"/>
      <c r="Z318" s="5"/>
      <c r="AA318" s="4"/>
      <c r="AB318" s="5"/>
      <c r="AC318" s="4"/>
      <c r="AD318" s="5"/>
      <c r="AE318" s="4"/>
      <c r="AF318" s="5"/>
      <c r="AG318" s="4"/>
      <c r="AH318" s="5"/>
      <c r="AI318" s="4"/>
      <c r="AJ318" s="5"/>
      <c r="AK318" s="4"/>
      <c r="AL318" s="5"/>
      <c r="AM318" s="4"/>
      <c r="AN318" s="5"/>
    </row>
    <row r="319">
      <c r="A319" s="4"/>
      <c r="B319" s="5"/>
      <c r="C319" s="4"/>
      <c r="D319" s="5"/>
      <c r="E319" s="4"/>
      <c r="F319" s="5"/>
      <c r="G319" s="4"/>
      <c r="H319" s="5"/>
      <c r="I319" s="4"/>
      <c r="J319" s="5"/>
      <c r="K319" s="4"/>
      <c r="L319" s="5"/>
      <c r="M319" s="4"/>
      <c r="N319" s="5"/>
      <c r="O319" s="4"/>
      <c r="P319" s="5"/>
      <c r="Q319" s="4"/>
      <c r="R319" s="5"/>
      <c r="S319" s="4"/>
      <c r="T319" s="5"/>
      <c r="U319" s="4"/>
      <c r="V319" s="5"/>
      <c r="W319" s="4"/>
      <c r="X319" s="5"/>
      <c r="Y319" s="4"/>
      <c r="Z319" s="5"/>
      <c r="AA319" s="4"/>
      <c r="AB319" s="5"/>
      <c r="AC319" s="4"/>
      <c r="AD319" s="5"/>
      <c r="AE319" s="4"/>
      <c r="AF319" s="5"/>
      <c r="AG319" s="4"/>
      <c r="AH319" s="5"/>
      <c r="AI319" s="4"/>
      <c r="AJ319" s="5"/>
      <c r="AK319" s="4"/>
      <c r="AL319" s="5"/>
      <c r="AM319" s="4"/>
      <c r="AN319" s="5"/>
    </row>
    <row r="320">
      <c r="A320" s="4"/>
      <c r="B320" s="5"/>
      <c r="C320" s="4"/>
      <c r="D320" s="5"/>
      <c r="E320" s="4"/>
      <c r="F320" s="5"/>
      <c r="G320" s="4"/>
      <c r="H320" s="5"/>
      <c r="I320" s="4"/>
      <c r="J320" s="5"/>
      <c r="K320" s="4"/>
      <c r="L320" s="5"/>
      <c r="M320" s="4"/>
      <c r="N320" s="5"/>
      <c r="O320" s="4"/>
      <c r="P320" s="5"/>
      <c r="Q320" s="4"/>
      <c r="R320" s="5"/>
      <c r="S320" s="4"/>
      <c r="T320" s="5"/>
      <c r="U320" s="4"/>
      <c r="V320" s="5"/>
      <c r="W320" s="4"/>
      <c r="X320" s="5"/>
      <c r="Y320" s="4"/>
      <c r="Z320" s="5"/>
      <c r="AA320" s="4"/>
      <c r="AB320" s="5"/>
      <c r="AC320" s="4"/>
      <c r="AD320" s="5"/>
      <c r="AE320" s="4"/>
      <c r="AF320" s="5"/>
      <c r="AG320" s="4"/>
      <c r="AH320" s="5"/>
      <c r="AI320" s="4"/>
      <c r="AJ320" s="5"/>
      <c r="AK320" s="4"/>
      <c r="AL320" s="5"/>
      <c r="AM320" s="4"/>
      <c r="AN320" s="5"/>
    </row>
    <row r="321">
      <c r="A321" s="4"/>
      <c r="B321" s="5"/>
      <c r="C321" s="4"/>
      <c r="D321" s="5"/>
      <c r="E321" s="4"/>
      <c r="F321" s="5"/>
      <c r="G321" s="4"/>
      <c r="H321" s="5"/>
      <c r="I321" s="4"/>
      <c r="J321" s="5"/>
      <c r="K321" s="4"/>
      <c r="L321" s="5"/>
      <c r="M321" s="4"/>
      <c r="N321" s="5"/>
      <c r="O321" s="4"/>
      <c r="P321" s="5"/>
      <c r="Q321" s="4"/>
      <c r="R321" s="5"/>
      <c r="S321" s="4"/>
      <c r="T321" s="5"/>
      <c r="U321" s="4"/>
      <c r="V321" s="5"/>
      <c r="W321" s="4"/>
      <c r="X321" s="5"/>
      <c r="Y321" s="4"/>
      <c r="Z321" s="5"/>
      <c r="AA321" s="4"/>
      <c r="AB321" s="5"/>
      <c r="AC321" s="4"/>
      <c r="AD321" s="5"/>
      <c r="AE321" s="4"/>
      <c r="AF321" s="5"/>
      <c r="AG321" s="4"/>
      <c r="AH321" s="5"/>
      <c r="AI321" s="4"/>
      <c r="AJ321" s="5"/>
      <c r="AK321" s="4"/>
      <c r="AL321" s="5"/>
      <c r="AM321" s="4"/>
      <c r="AN321" s="5"/>
    </row>
    <row r="322">
      <c r="A322" s="4"/>
      <c r="B322" s="5"/>
      <c r="C322" s="4"/>
      <c r="D322" s="5"/>
      <c r="E322" s="4"/>
      <c r="F322" s="5"/>
      <c r="G322" s="4"/>
      <c r="H322" s="5"/>
      <c r="I322" s="4"/>
      <c r="J322" s="5"/>
      <c r="K322" s="4"/>
      <c r="L322" s="5"/>
      <c r="M322" s="4"/>
      <c r="N322" s="5"/>
      <c r="O322" s="4"/>
      <c r="P322" s="5"/>
      <c r="Q322" s="4"/>
      <c r="R322" s="5"/>
      <c r="S322" s="4"/>
      <c r="T322" s="5"/>
      <c r="U322" s="4"/>
      <c r="V322" s="5"/>
      <c r="W322" s="4"/>
      <c r="X322" s="5"/>
      <c r="Y322" s="4"/>
      <c r="Z322" s="5"/>
      <c r="AA322" s="4"/>
      <c r="AB322" s="5"/>
      <c r="AC322" s="4"/>
      <c r="AD322" s="5"/>
      <c r="AE322" s="4"/>
      <c r="AF322" s="5"/>
      <c r="AG322" s="4"/>
      <c r="AH322" s="5"/>
      <c r="AI322" s="4"/>
      <c r="AJ322" s="5"/>
      <c r="AK322" s="4"/>
      <c r="AL322" s="5"/>
      <c r="AM322" s="4"/>
      <c r="AN322" s="5"/>
    </row>
    <row r="323">
      <c r="A323" s="4"/>
      <c r="B323" s="5"/>
      <c r="C323" s="4"/>
      <c r="D323" s="5"/>
      <c r="E323" s="4"/>
      <c r="F323" s="5"/>
      <c r="G323" s="4"/>
      <c r="H323" s="5"/>
      <c r="I323" s="4"/>
      <c r="J323" s="5"/>
      <c r="K323" s="4"/>
      <c r="L323" s="5"/>
      <c r="M323" s="4"/>
      <c r="N323" s="5"/>
      <c r="O323" s="4"/>
      <c r="P323" s="5"/>
      <c r="Q323" s="4"/>
      <c r="R323" s="5"/>
      <c r="S323" s="4"/>
      <c r="T323" s="5"/>
      <c r="U323" s="4"/>
      <c r="V323" s="5"/>
      <c r="W323" s="4"/>
      <c r="X323" s="5"/>
      <c r="Y323" s="4"/>
      <c r="Z323" s="5"/>
      <c r="AA323" s="4"/>
      <c r="AB323" s="5"/>
      <c r="AC323" s="4"/>
      <c r="AD323" s="5"/>
      <c r="AE323" s="4"/>
      <c r="AF323" s="5"/>
      <c r="AG323" s="4"/>
      <c r="AH323" s="5"/>
      <c r="AI323" s="4"/>
      <c r="AJ323" s="5"/>
      <c r="AK323" s="4"/>
      <c r="AL323" s="5"/>
      <c r="AM323" s="4"/>
      <c r="AN323" s="5"/>
    </row>
    <row r="324">
      <c r="A324" s="4"/>
      <c r="B324" s="5"/>
      <c r="C324" s="4"/>
      <c r="D324" s="5"/>
      <c r="E324" s="4"/>
      <c r="F324" s="5"/>
      <c r="G324" s="4"/>
      <c r="H324" s="5"/>
      <c r="I324" s="4"/>
      <c r="J324" s="5"/>
      <c r="K324" s="4"/>
      <c r="L324" s="5"/>
      <c r="M324" s="4"/>
      <c r="N324" s="5"/>
      <c r="O324" s="4"/>
      <c r="P324" s="5"/>
      <c r="Q324" s="4"/>
      <c r="R324" s="5"/>
      <c r="S324" s="4"/>
      <c r="T324" s="5"/>
      <c r="U324" s="4"/>
      <c r="V324" s="5"/>
      <c r="W324" s="4"/>
      <c r="X324" s="5"/>
      <c r="Y324" s="4"/>
      <c r="Z324" s="5"/>
      <c r="AA324" s="4"/>
      <c r="AB324" s="5"/>
      <c r="AC324" s="4"/>
      <c r="AD324" s="5"/>
      <c r="AE324" s="4"/>
      <c r="AF324" s="5"/>
      <c r="AG324" s="4"/>
      <c r="AH324" s="5"/>
      <c r="AI324" s="4"/>
      <c r="AJ324" s="5"/>
      <c r="AK324" s="4"/>
      <c r="AL324" s="5"/>
      <c r="AM324" s="4"/>
      <c r="AN324" s="5"/>
    </row>
    <row r="325">
      <c r="A325" s="4"/>
      <c r="B325" s="5"/>
      <c r="C325" s="4"/>
      <c r="D325" s="5"/>
      <c r="E325" s="4"/>
      <c r="F325" s="5"/>
      <c r="G325" s="4"/>
      <c r="H325" s="5"/>
      <c r="I325" s="4"/>
      <c r="J325" s="5"/>
      <c r="K325" s="4"/>
      <c r="L325" s="5"/>
      <c r="M325" s="4"/>
      <c r="N325" s="5"/>
      <c r="O325" s="4"/>
      <c r="P325" s="5"/>
      <c r="Q325" s="4"/>
      <c r="R325" s="5"/>
      <c r="S325" s="4"/>
      <c r="T325" s="5"/>
      <c r="U325" s="4"/>
      <c r="V325" s="5"/>
      <c r="W325" s="4"/>
      <c r="X325" s="5"/>
      <c r="Y325" s="4"/>
      <c r="Z325" s="5"/>
      <c r="AA325" s="4"/>
      <c r="AB325" s="5"/>
      <c r="AC325" s="4"/>
      <c r="AD325" s="5"/>
      <c r="AE325" s="4"/>
      <c r="AF325" s="5"/>
      <c r="AG325" s="4"/>
      <c r="AH325" s="5"/>
      <c r="AI325" s="4"/>
      <c r="AJ325" s="5"/>
      <c r="AK325" s="4"/>
      <c r="AL325" s="5"/>
      <c r="AM325" s="4"/>
      <c r="AN325" s="5"/>
    </row>
    <row r="326">
      <c r="A326" s="4"/>
      <c r="B326" s="5"/>
      <c r="C326" s="4"/>
      <c r="D326" s="5"/>
      <c r="E326" s="4"/>
      <c r="F326" s="5"/>
      <c r="G326" s="4"/>
      <c r="H326" s="5"/>
      <c r="I326" s="4"/>
      <c r="J326" s="5"/>
      <c r="K326" s="4"/>
      <c r="L326" s="5"/>
      <c r="M326" s="4"/>
      <c r="N326" s="5"/>
      <c r="O326" s="4"/>
      <c r="P326" s="5"/>
      <c r="Q326" s="4"/>
      <c r="R326" s="5"/>
      <c r="S326" s="4"/>
      <c r="T326" s="5"/>
      <c r="U326" s="4"/>
      <c r="V326" s="5"/>
      <c r="W326" s="4"/>
      <c r="X326" s="5"/>
      <c r="Y326" s="4"/>
      <c r="Z326" s="5"/>
      <c r="AA326" s="4"/>
      <c r="AB326" s="5"/>
      <c r="AC326" s="4"/>
      <c r="AD326" s="5"/>
      <c r="AE326" s="4"/>
      <c r="AF326" s="5"/>
      <c r="AG326" s="4"/>
      <c r="AH326" s="5"/>
      <c r="AI326" s="4"/>
      <c r="AJ326" s="5"/>
      <c r="AK326" s="4"/>
      <c r="AL326" s="5"/>
      <c r="AM326" s="4"/>
      <c r="AN326" s="5"/>
    </row>
    <row r="327">
      <c r="A327" s="4"/>
      <c r="B327" s="5"/>
      <c r="C327" s="4"/>
      <c r="D327" s="5"/>
      <c r="E327" s="4"/>
      <c r="F327" s="5"/>
      <c r="G327" s="4"/>
      <c r="H327" s="5"/>
      <c r="I327" s="4"/>
      <c r="J327" s="5"/>
      <c r="K327" s="4"/>
      <c r="L327" s="5"/>
      <c r="M327" s="4"/>
      <c r="N327" s="5"/>
      <c r="O327" s="4"/>
      <c r="P327" s="5"/>
      <c r="Q327" s="4"/>
      <c r="R327" s="5"/>
      <c r="S327" s="4"/>
      <c r="T327" s="5"/>
      <c r="U327" s="4"/>
      <c r="V327" s="5"/>
      <c r="W327" s="4"/>
      <c r="X327" s="5"/>
      <c r="Y327" s="4"/>
      <c r="Z327" s="5"/>
      <c r="AA327" s="4"/>
      <c r="AB327" s="5"/>
      <c r="AC327" s="4"/>
      <c r="AD327" s="5"/>
      <c r="AE327" s="4"/>
      <c r="AF327" s="5"/>
      <c r="AG327" s="4"/>
      <c r="AH327" s="5"/>
      <c r="AI327" s="4"/>
      <c r="AJ327" s="5"/>
      <c r="AK327" s="4"/>
      <c r="AL327" s="5"/>
      <c r="AM327" s="4"/>
      <c r="AN327" s="5"/>
    </row>
    <row r="328">
      <c r="A328" s="4"/>
      <c r="B328" s="5"/>
      <c r="C328" s="4"/>
      <c r="D328" s="5"/>
      <c r="E328" s="4"/>
      <c r="F328" s="5"/>
      <c r="G328" s="4"/>
      <c r="H328" s="5"/>
      <c r="I328" s="4"/>
      <c r="J328" s="5"/>
      <c r="K328" s="4"/>
      <c r="L328" s="5"/>
      <c r="M328" s="4"/>
      <c r="N328" s="5"/>
      <c r="O328" s="4"/>
      <c r="P328" s="5"/>
      <c r="Q328" s="4"/>
      <c r="R328" s="5"/>
      <c r="S328" s="4"/>
      <c r="T328" s="5"/>
      <c r="U328" s="4"/>
      <c r="V328" s="5"/>
      <c r="W328" s="4"/>
      <c r="X328" s="5"/>
      <c r="Y328" s="4"/>
      <c r="Z328" s="5"/>
      <c r="AA328" s="4"/>
      <c r="AB328" s="5"/>
      <c r="AC328" s="4"/>
      <c r="AD328" s="5"/>
      <c r="AE328" s="4"/>
      <c r="AF328" s="5"/>
      <c r="AG328" s="4"/>
      <c r="AH328" s="5"/>
      <c r="AI328" s="4"/>
      <c r="AJ328" s="5"/>
      <c r="AK328" s="4"/>
      <c r="AL328" s="5"/>
      <c r="AM328" s="4"/>
      <c r="AN328" s="5"/>
    </row>
    <row r="329">
      <c r="A329" s="4"/>
      <c r="B329" s="5"/>
      <c r="C329" s="4"/>
      <c r="D329" s="5"/>
      <c r="E329" s="4"/>
      <c r="F329" s="5"/>
      <c r="G329" s="4"/>
      <c r="H329" s="5"/>
      <c r="I329" s="4"/>
      <c r="J329" s="5"/>
      <c r="K329" s="4"/>
      <c r="L329" s="5"/>
      <c r="M329" s="4"/>
      <c r="N329" s="5"/>
      <c r="O329" s="4"/>
      <c r="P329" s="5"/>
      <c r="Q329" s="4"/>
      <c r="R329" s="5"/>
      <c r="S329" s="4"/>
      <c r="T329" s="5"/>
      <c r="U329" s="4"/>
      <c r="V329" s="5"/>
      <c r="W329" s="4"/>
      <c r="X329" s="5"/>
      <c r="Y329" s="4"/>
      <c r="Z329" s="5"/>
      <c r="AA329" s="4"/>
      <c r="AB329" s="5"/>
      <c r="AC329" s="4"/>
      <c r="AD329" s="5"/>
      <c r="AE329" s="4"/>
      <c r="AF329" s="5"/>
      <c r="AG329" s="4"/>
      <c r="AH329" s="5"/>
      <c r="AI329" s="4"/>
      <c r="AJ329" s="5"/>
      <c r="AK329" s="4"/>
      <c r="AL329" s="5"/>
      <c r="AM329" s="4"/>
      <c r="AN329" s="5"/>
    </row>
    <row r="330">
      <c r="A330" s="4"/>
      <c r="B330" s="5"/>
      <c r="C330" s="4"/>
      <c r="D330" s="5"/>
      <c r="E330" s="4"/>
      <c r="F330" s="5"/>
      <c r="G330" s="4"/>
      <c r="H330" s="5"/>
      <c r="I330" s="4"/>
      <c r="J330" s="5"/>
      <c r="K330" s="4"/>
      <c r="L330" s="5"/>
      <c r="M330" s="4"/>
      <c r="N330" s="5"/>
      <c r="O330" s="4"/>
      <c r="P330" s="5"/>
      <c r="Q330" s="4"/>
      <c r="R330" s="5"/>
      <c r="S330" s="4"/>
      <c r="T330" s="5"/>
      <c r="U330" s="4"/>
      <c r="V330" s="5"/>
      <c r="W330" s="4"/>
      <c r="X330" s="5"/>
      <c r="Y330" s="4"/>
      <c r="Z330" s="5"/>
      <c r="AA330" s="4"/>
      <c r="AB330" s="5"/>
      <c r="AC330" s="4"/>
      <c r="AD330" s="5"/>
      <c r="AE330" s="4"/>
      <c r="AF330" s="5"/>
      <c r="AG330" s="4"/>
      <c r="AH330" s="5"/>
      <c r="AI330" s="4"/>
      <c r="AJ330" s="5"/>
      <c r="AK330" s="4"/>
      <c r="AL330" s="5"/>
      <c r="AM330" s="4"/>
      <c r="AN330" s="5"/>
    </row>
    <row r="331">
      <c r="A331" s="4"/>
      <c r="B331" s="5"/>
      <c r="C331" s="4"/>
      <c r="D331" s="5"/>
      <c r="E331" s="4"/>
      <c r="F331" s="5"/>
      <c r="G331" s="4"/>
      <c r="H331" s="5"/>
      <c r="I331" s="4"/>
      <c r="J331" s="5"/>
      <c r="K331" s="4"/>
      <c r="L331" s="5"/>
      <c r="M331" s="4"/>
      <c r="N331" s="5"/>
      <c r="O331" s="4"/>
      <c r="P331" s="5"/>
      <c r="Q331" s="4"/>
      <c r="R331" s="5"/>
      <c r="S331" s="4"/>
      <c r="T331" s="5"/>
      <c r="U331" s="4"/>
      <c r="V331" s="5"/>
      <c r="W331" s="4"/>
      <c r="X331" s="5"/>
      <c r="Y331" s="4"/>
      <c r="Z331" s="5"/>
      <c r="AA331" s="4"/>
      <c r="AB331" s="5"/>
      <c r="AC331" s="4"/>
      <c r="AD331" s="5"/>
      <c r="AE331" s="4"/>
      <c r="AF331" s="5"/>
      <c r="AG331" s="4"/>
      <c r="AH331" s="5"/>
      <c r="AI331" s="4"/>
      <c r="AJ331" s="5"/>
      <c r="AK331" s="4"/>
      <c r="AL331" s="5"/>
      <c r="AM331" s="4"/>
      <c r="AN331" s="5"/>
    </row>
    <row r="332">
      <c r="A332" s="4"/>
      <c r="B332" s="5"/>
      <c r="C332" s="4"/>
      <c r="D332" s="5"/>
      <c r="E332" s="4"/>
      <c r="F332" s="5"/>
      <c r="G332" s="4"/>
      <c r="H332" s="5"/>
      <c r="I332" s="4"/>
      <c r="J332" s="5"/>
      <c r="K332" s="4"/>
      <c r="L332" s="5"/>
      <c r="M332" s="4"/>
      <c r="N332" s="5"/>
      <c r="O332" s="4"/>
      <c r="P332" s="5"/>
      <c r="Q332" s="4"/>
      <c r="R332" s="5"/>
      <c r="S332" s="4"/>
      <c r="T332" s="5"/>
      <c r="U332" s="4"/>
      <c r="V332" s="5"/>
      <c r="W332" s="4"/>
      <c r="X332" s="5"/>
      <c r="Y332" s="4"/>
      <c r="Z332" s="5"/>
      <c r="AA332" s="4"/>
      <c r="AB332" s="5"/>
      <c r="AC332" s="4"/>
      <c r="AD332" s="5"/>
      <c r="AE332" s="4"/>
      <c r="AF332" s="5"/>
      <c r="AG332" s="4"/>
      <c r="AH332" s="5"/>
      <c r="AI332" s="4"/>
      <c r="AJ332" s="5"/>
      <c r="AK332" s="4"/>
      <c r="AL332" s="5"/>
      <c r="AM332" s="4"/>
      <c r="AN332" s="5"/>
    </row>
    <row r="333">
      <c r="A333" s="4"/>
      <c r="B333" s="5"/>
      <c r="C333" s="4"/>
      <c r="D333" s="5"/>
      <c r="E333" s="4"/>
      <c r="F333" s="5"/>
      <c r="G333" s="4"/>
      <c r="H333" s="5"/>
      <c r="I333" s="4"/>
      <c r="J333" s="5"/>
      <c r="K333" s="4"/>
      <c r="L333" s="5"/>
      <c r="M333" s="4"/>
      <c r="N333" s="5"/>
      <c r="O333" s="4"/>
      <c r="P333" s="5"/>
      <c r="Q333" s="4"/>
      <c r="R333" s="5"/>
      <c r="S333" s="4"/>
      <c r="T333" s="5"/>
      <c r="U333" s="4"/>
      <c r="V333" s="5"/>
      <c r="W333" s="4"/>
      <c r="X333" s="5"/>
      <c r="Y333" s="4"/>
      <c r="Z333" s="5"/>
      <c r="AA333" s="4"/>
      <c r="AB333" s="5"/>
      <c r="AC333" s="4"/>
      <c r="AD333" s="5"/>
      <c r="AE333" s="4"/>
      <c r="AF333" s="5"/>
      <c r="AG333" s="4"/>
      <c r="AH333" s="5"/>
      <c r="AI333" s="4"/>
      <c r="AJ333" s="5"/>
      <c r="AK333" s="4"/>
      <c r="AL333" s="5"/>
      <c r="AM333" s="4"/>
      <c r="AN333" s="5"/>
    </row>
    <row r="334">
      <c r="A334" s="4"/>
      <c r="B334" s="5"/>
      <c r="C334" s="4"/>
      <c r="D334" s="5"/>
      <c r="E334" s="4"/>
      <c r="F334" s="5"/>
      <c r="G334" s="4"/>
      <c r="H334" s="5"/>
      <c r="I334" s="4"/>
      <c r="J334" s="5"/>
      <c r="K334" s="4"/>
      <c r="L334" s="5"/>
      <c r="M334" s="4"/>
      <c r="N334" s="5"/>
      <c r="O334" s="4"/>
      <c r="P334" s="5"/>
      <c r="Q334" s="4"/>
      <c r="R334" s="5"/>
      <c r="S334" s="4"/>
      <c r="T334" s="5"/>
      <c r="U334" s="4"/>
      <c r="V334" s="5"/>
      <c r="W334" s="4"/>
      <c r="X334" s="5"/>
      <c r="Y334" s="4"/>
      <c r="Z334" s="5"/>
      <c r="AA334" s="4"/>
      <c r="AB334" s="5"/>
      <c r="AC334" s="4"/>
      <c r="AD334" s="5"/>
      <c r="AE334" s="4"/>
      <c r="AF334" s="5"/>
      <c r="AG334" s="4"/>
      <c r="AH334" s="5"/>
      <c r="AI334" s="4"/>
      <c r="AJ334" s="5"/>
      <c r="AK334" s="4"/>
      <c r="AL334" s="5"/>
      <c r="AM334" s="4"/>
      <c r="AN334" s="5"/>
    </row>
    <row r="335">
      <c r="A335" s="4"/>
      <c r="B335" s="5"/>
      <c r="C335" s="4"/>
      <c r="D335" s="5"/>
      <c r="E335" s="4"/>
      <c r="F335" s="5"/>
      <c r="G335" s="4"/>
      <c r="H335" s="5"/>
      <c r="I335" s="4"/>
      <c r="J335" s="5"/>
      <c r="K335" s="4"/>
      <c r="L335" s="5"/>
      <c r="M335" s="4"/>
      <c r="N335" s="5"/>
      <c r="O335" s="4"/>
      <c r="P335" s="5"/>
      <c r="Q335" s="4"/>
      <c r="R335" s="5"/>
      <c r="S335" s="4"/>
      <c r="T335" s="5"/>
      <c r="U335" s="4"/>
      <c r="V335" s="5"/>
      <c r="W335" s="4"/>
      <c r="X335" s="5"/>
      <c r="Y335" s="4"/>
      <c r="Z335" s="5"/>
      <c r="AA335" s="4"/>
      <c r="AB335" s="5"/>
      <c r="AC335" s="4"/>
      <c r="AD335" s="5"/>
      <c r="AE335" s="4"/>
      <c r="AF335" s="5"/>
      <c r="AG335" s="4"/>
      <c r="AH335" s="5"/>
      <c r="AI335" s="4"/>
      <c r="AJ335" s="5"/>
      <c r="AK335" s="4"/>
      <c r="AL335" s="5"/>
      <c r="AM335" s="4"/>
      <c r="AN335" s="5"/>
    </row>
    <row r="336">
      <c r="A336" s="4"/>
      <c r="B336" s="5"/>
      <c r="C336" s="4"/>
      <c r="D336" s="5"/>
      <c r="E336" s="4"/>
      <c r="F336" s="5"/>
      <c r="G336" s="4"/>
      <c r="H336" s="5"/>
      <c r="I336" s="4"/>
      <c r="J336" s="5"/>
      <c r="K336" s="4"/>
      <c r="L336" s="5"/>
      <c r="M336" s="4"/>
      <c r="N336" s="5"/>
      <c r="O336" s="4"/>
      <c r="P336" s="5"/>
      <c r="Q336" s="4"/>
      <c r="R336" s="5"/>
      <c r="S336" s="4"/>
      <c r="T336" s="5"/>
      <c r="U336" s="4"/>
      <c r="V336" s="5"/>
      <c r="W336" s="4"/>
      <c r="X336" s="5"/>
      <c r="Y336" s="4"/>
      <c r="Z336" s="5"/>
      <c r="AA336" s="4"/>
      <c r="AB336" s="5"/>
      <c r="AC336" s="4"/>
      <c r="AD336" s="5"/>
      <c r="AE336" s="4"/>
      <c r="AF336" s="5"/>
      <c r="AG336" s="4"/>
      <c r="AH336" s="5"/>
      <c r="AI336" s="4"/>
      <c r="AJ336" s="5"/>
      <c r="AK336" s="4"/>
      <c r="AL336" s="5"/>
      <c r="AM336" s="4"/>
      <c r="AN336" s="5"/>
    </row>
    <row r="337">
      <c r="A337" s="4"/>
      <c r="B337" s="5"/>
      <c r="C337" s="4"/>
      <c r="D337" s="5"/>
      <c r="E337" s="4"/>
      <c r="F337" s="5"/>
      <c r="G337" s="4"/>
      <c r="H337" s="5"/>
      <c r="I337" s="4"/>
      <c r="J337" s="5"/>
      <c r="K337" s="4"/>
      <c r="L337" s="5"/>
      <c r="M337" s="4"/>
      <c r="N337" s="5"/>
      <c r="O337" s="4"/>
      <c r="P337" s="5"/>
      <c r="Q337" s="4"/>
      <c r="R337" s="5"/>
      <c r="S337" s="4"/>
      <c r="T337" s="5"/>
      <c r="U337" s="4"/>
      <c r="V337" s="5"/>
      <c r="W337" s="4"/>
      <c r="X337" s="5"/>
      <c r="Y337" s="4"/>
      <c r="Z337" s="5"/>
      <c r="AA337" s="4"/>
      <c r="AB337" s="5"/>
      <c r="AC337" s="4"/>
      <c r="AD337" s="5"/>
      <c r="AE337" s="4"/>
      <c r="AF337" s="5"/>
      <c r="AG337" s="4"/>
      <c r="AH337" s="5"/>
      <c r="AI337" s="4"/>
      <c r="AJ337" s="5"/>
      <c r="AK337" s="4"/>
      <c r="AL337" s="5"/>
      <c r="AM337" s="4"/>
      <c r="AN337" s="5"/>
    </row>
    <row r="338">
      <c r="A338" s="4"/>
      <c r="B338" s="5"/>
      <c r="C338" s="4"/>
      <c r="D338" s="5"/>
      <c r="E338" s="4"/>
      <c r="F338" s="5"/>
      <c r="G338" s="4"/>
      <c r="H338" s="5"/>
      <c r="I338" s="4"/>
      <c r="J338" s="5"/>
      <c r="K338" s="4"/>
      <c r="L338" s="5"/>
      <c r="M338" s="4"/>
      <c r="N338" s="5"/>
      <c r="O338" s="4"/>
      <c r="P338" s="5"/>
      <c r="Q338" s="4"/>
      <c r="R338" s="5"/>
      <c r="S338" s="4"/>
      <c r="T338" s="5"/>
      <c r="U338" s="4"/>
      <c r="V338" s="5"/>
      <c r="W338" s="4"/>
      <c r="X338" s="5"/>
      <c r="Y338" s="4"/>
      <c r="Z338" s="5"/>
      <c r="AA338" s="4"/>
      <c r="AB338" s="5"/>
      <c r="AC338" s="4"/>
      <c r="AD338" s="5"/>
      <c r="AE338" s="4"/>
      <c r="AF338" s="5"/>
      <c r="AG338" s="4"/>
      <c r="AH338" s="5"/>
      <c r="AI338" s="4"/>
      <c r="AJ338" s="5"/>
      <c r="AK338" s="4"/>
      <c r="AL338" s="5"/>
      <c r="AM338" s="4"/>
      <c r="AN338" s="5"/>
    </row>
    <row r="339">
      <c r="A339" s="4"/>
      <c r="B339" s="5"/>
      <c r="C339" s="4"/>
      <c r="D339" s="5"/>
      <c r="E339" s="4"/>
      <c r="F339" s="5"/>
      <c r="G339" s="4"/>
      <c r="H339" s="5"/>
      <c r="I339" s="4"/>
      <c r="J339" s="5"/>
      <c r="K339" s="4"/>
      <c r="L339" s="5"/>
      <c r="M339" s="4"/>
      <c r="N339" s="5"/>
      <c r="O339" s="4"/>
      <c r="P339" s="5"/>
      <c r="Q339" s="4"/>
      <c r="R339" s="5"/>
      <c r="S339" s="4"/>
      <c r="T339" s="5"/>
      <c r="U339" s="4"/>
      <c r="V339" s="5"/>
      <c r="W339" s="4"/>
      <c r="X339" s="5"/>
      <c r="Y339" s="4"/>
      <c r="Z339" s="5"/>
      <c r="AA339" s="4"/>
      <c r="AB339" s="5"/>
      <c r="AC339" s="4"/>
      <c r="AD339" s="5"/>
      <c r="AE339" s="4"/>
      <c r="AF339" s="5"/>
      <c r="AG339" s="4"/>
      <c r="AH339" s="5"/>
      <c r="AI339" s="4"/>
      <c r="AJ339" s="5"/>
      <c r="AK339" s="4"/>
      <c r="AL339" s="5"/>
      <c r="AM339" s="4"/>
      <c r="AN339" s="5"/>
    </row>
    <row r="340">
      <c r="A340" s="4"/>
      <c r="B340" s="5"/>
      <c r="C340" s="4"/>
      <c r="D340" s="5"/>
      <c r="E340" s="4"/>
      <c r="F340" s="5"/>
      <c r="G340" s="4"/>
      <c r="H340" s="5"/>
      <c r="I340" s="4"/>
      <c r="J340" s="5"/>
      <c r="K340" s="4"/>
      <c r="L340" s="5"/>
      <c r="M340" s="4"/>
      <c r="N340" s="5"/>
      <c r="O340" s="4"/>
      <c r="P340" s="5"/>
      <c r="Q340" s="4"/>
      <c r="R340" s="5"/>
      <c r="S340" s="4"/>
      <c r="T340" s="5"/>
      <c r="U340" s="4"/>
      <c r="V340" s="5"/>
      <c r="W340" s="4"/>
      <c r="X340" s="5"/>
      <c r="Y340" s="4"/>
      <c r="Z340" s="5"/>
      <c r="AA340" s="4"/>
      <c r="AB340" s="5"/>
      <c r="AC340" s="4"/>
      <c r="AD340" s="5"/>
      <c r="AE340" s="4"/>
      <c r="AF340" s="5"/>
      <c r="AG340" s="4"/>
      <c r="AH340" s="5"/>
      <c r="AI340" s="4"/>
      <c r="AJ340" s="5"/>
      <c r="AK340" s="4"/>
      <c r="AL340" s="5"/>
      <c r="AM340" s="4"/>
      <c r="AN340" s="5"/>
    </row>
    <row r="341">
      <c r="A341" s="4"/>
      <c r="B341" s="5"/>
      <c r="C341" s="4"/>
      <c r="D341" s="5"/>
      <c r="E341" s="4"/>
      <c r="F341" s="5"/>
      <c r="G341" s="4"/>
      <c r="H341" s="5"/>
      <c r="I341" s="4"/>
      <c r="J341" s="5"/>
      <c r="K341" s="4"/>
      <c r="L341" s="5"/>
      <c r="M341" s="4"/>
      <c r="N341" s="5"/>
      <c r="O341" s="4"/>
      <c r="P341" s="5"/>
      <c r="Q341" s="4"/>
      <c r="R341" s="5"/>
      <c r="S341" s="4"/>
      <c r="T341" s="5"/>
      <c r="U341" s="4"/>
      <c r="V341" s="5"/>
      <c r="W341" s="4"/>
      <c r="X341" s="5"/>
      <c r="Y341" s="4"/>
      <c r="Z341" s="5"/>
      <c r="AA341" s="4"/>
      <c r="AB341" s="5"/>
      <c r="AC341" s="4"/>
      <c r="AD341" s="5"/>
      <c r="AE341" s="4"/>
      <c r="AF341" s="5"/>
      <c r="AG341" s="4"/>
      <c r="AH341" s="5"/>
      <c r="AI341" s="4"/>
      <c r="AJ341" s="5"/>
      <c r="AK341" s="4"/>
      <c r="AL341" s="5"/>
      <c r="AM341" s="4"/>
      <c r="AN341" s="5"/>
    </row>
    <row r="342">
      <c r="A342" s="4"/>
      <c r="B342" s="5"/>
      <c r="C342" s="4"/>
      <c r="D342" s="5"/>
      <c r="E342" s="4"/>
      <c r="F342" s="5"/>
      <c r="G342" s="4"/>
      <c r="H342" s="5"/>
      <c r="I342" s="4"/>
      <c r="J342" s="5"/>
      <c r="K342" s="4"/>
      <c r="L342" s="5"/>
      <c r="M342" s="4"/>
      <c r="N342" s="5"/>
      <c r="O342" s="4"/>
      <c r="P342" s="5"/>
      <c r="Q342" s="4"/>
      <c r="R342" s="5"/>
      <c r="S342" s="4"/>
      <c r="T342" s="5"/>
      <c r="U342" s="4"/>
      <c r="V342" s="5"/>
      <c r="W342" s="4"/>
      <c r="X342" s="5"/>
      <c r="Y342" s="4"/>
      <c r="Z342" s="5"/>
      <c r="AA342" s="4"/>
      <c r="AB342" s="5"/>
      <c r="AC342" s="4"/>
      <c r="AD342" s="5"/>
      <c r="AE342" s="4"/>
      <c r="AF342" s="5"/>
      <c r="AG342" s="4"/>
      <c r="AH342" s="5"/>
      <c r="AI342" s="4"/>
      <c r="AJ342" s="5"/>
      <c r="AK342" s="4"/>
      <c r="AL342" s="5"/>
      <c r="AM342" s="4"/>
      <c r="AN342" s="5"/>
    </row>
    <row r="343">
      <c r="A343" s="4"/>
      <c r="B343" s="5"/>
      <c r="C343" s="4"/>
      <c r="D343" s="5"/>
      <c r="E343" s="4"/>
      <c r="F343" s="5"/>
      <c r="G343" s="4"/>
      <c r="H343" s="5"/>
      <c r="I343" s="4"/>
      <c r="J343" s="5"/>
      <c r="K343" s="4"/>
      <c r="L343" s="5"/>
      <c r="M343" s="4"/>
      <c r="N343" s="5"/>
      <c r="O343" s="4"/>
      <c r="P343" s="5"/>
      <c r="Q343" s="4"/>
      <c r="R343" s="5"/>
      <c r="S343" s="4"/>
      <c r="T343" s="5"/>
      <c r="U343" s="4"/>
      <c r="V343" s="5"/>
      <c r="W343" s="4"/>
      <c r="X343" s="5"/>
      <c r="Y343" s="4"/>
      <c r="Z343" s="5"/>
      <c r="AA343" s="4"/>
      <c r="AB343" s="5"/>
      <c r="AC343" s="4"/>
      <c r="AD343" s="5"/>
      <c r="AE343" s="4"/>
      <c r="AF343" s="5"/>
      <c r="AG343" s="4"/>
      <c r="AH343" s="5"/>
      <c r="AI343" s="4"/>
      <c r="AJ343" s="5"/>
      <c r="AK343" s="4"/>
      <c r="AL343" s="5"/>
      <c r="AM343" s="4"/>
      <c r="AN343" s="5"/>
    </row>
    <row r="344">
      <c r="A344" s="4"/>
      <c r="B344" s="5"/>
      <c r="C344" s="4"/>
      <c r="D344" s="5"/>
      <c r="E344" s="4"/>
      <c r="F344" s="5"/>
      <c r="G344" s="4"/>
      <c r="H344" s="5"/>
      <c r="I344" s="4"/>
      <c r="J344" s="5"/>
      <c r="K344" s="4"/>
      <c r="L344" s="5"/>
      <c r="M344" s="4"/>
      <c r="N344" s="5"/>
      <c r="O344" s="4"/>
      <c r="P344" s="5"/>
      <c r="Q344" s="4"/>
      <c r="R344" s="5"/>
      <c r="S344" s="4"/>
      <c r="T344" s="5"/>
      <c r="U344" s="4"/>
      <c r="V344" s="5"/>
      <c r="W344" s="4"/>
      <c r="X344" s="5"/>
      <c r="Y344" s="4"/>
      <c r="Z344" s="5"/>
      <c r="AA344" s="4"/>
      <c r="AB344" s="5"/>
      <c r="AC344" s="4"/>
      <c r="AD344" s="5"/>
      <c r="AE344" s="4"/>
      <c r="AF344" s="5"/>
      <c r="AG344" s="4"/>
      <c r="AH344" s="5"/>
      <c r="AI344" s="4"/>
      <c r="AJ344" s="5"/>
      <c r="AK344" s="4"/>
      <c r="AL344" s="5"/>
      <c r="AM344" s="4"/>
      <c r="AN344" s="5"/>
    </row>
    <row r="345">
      <c r="A345" s="4"/>
      <c r="B345" s="5"/>
      <c r="C345" s="4"/>
      <c r="D345" s="5"/>
      <c r="E345" s="4"/>
      <c r="F345" s="5"/>
      <c r="G345" s="4"/>
      <c r="H345" s="5"/>
      <c r="I345" s="4"/>
      <c r="J345" s="5"/>
      <c r="K345" s="4"/>
      <c r="L345" s="5"/>
      <c r="M345" s="4"/>
      <c r="N345" s="5"/>
      <c r="O345" s="4"/>
      <c r="P345" s="5"/>
      <c r="Q345" s="4"/>
      <c r="R345" s="5"/>
      <c r="S345" s="4"/>
      <c r="T345" s="5"/>
      <c r="U345" s="4"/>
      <c r="V345" s="5"/>
      <c r="W345" s="4"/>
      <c r="X345" s="5"/>
      <c r="Y345" s="4"/>
      <c r="Z345" s="5"/>
      <c r="AA345" s="4"/>
      <c r="AB345" s="5"/>
      <c r="AC345" s="4"/>
      <c r="AD345" s="5"/>
      <c r="AE345" s="4"/>
      <c r="AF345" s="5"/>
      <c r="AG345" s="4"/>
      <c r="AH345" s="5"/>
      <c r="AI345" s="4"/>
      <c r="AJ345" s="5"/>
      <c r="AK345" s="4"/>
      <c r="AL345" s="5"/>
      <c r="AM345" s="4"/>
      <c r="AN345" s="5"/>
    </row>
    <row r="346">
      <c r="A346" s="4"/>
      <c r="B346" s="5"/>
      <c r="C346" s="4"/>
      <c r="D346" s="5"/>
      <c r="E346" s="4"/>
      <c r="F346" s="5"/>
      <c r="G346" s="4"/>
      <c r="H346" s="5"/>
      <c r="I346" s="4"/>
      <c r="J346" s="5"/>
      <c r="K346" s="4"/>
      <c r="L346" s="5"/>
      <c r="M346" s="4"/>
      <c r="N346" s="5"/>
      <c r="O346" s="4"/>
      <c r="P346" s="5"/>
      <c r="Q346" s="4"/>
      <c r="R346" s="5"/>
      <c r="S346" s="4"/>
      <c r="T346" s="5"/>
      <c r="U346" s="4"/>
      <c r="V346" s="5"/>
      <c r="W346" s="4"/>
      <c r="X346" s="5"/>
      <c r="Y346" s="4"/>
      <c r="Z346" s="5"/>
      <c r="AA346" s="4"/>
      <c r="AB346" s="5"/>
      <c r="AC346" s="4"/>
      <c r="AD346" s="5"/>
      <c r="AE346" s="4"/>
      <c r="AF346" s="5"/>
      <c r="AG346" s="4"/>
      <c r="AH346" s="5"/>
      <c r="AI346" s="4"/>
      <c r="AJ346" s="5"/>
      <c r="AK346" s="4"/>
      <c r="AL346" s="5"/>
      <c r="AM346" s="4"/>
      <c r="AN346" s="5"/>
    </row>
    <row r="347">
      <c r="A347" s="4"/>
      <c r="B347" s="5"/>
      <c r="C347" s="4"/>
      <c r="D347" s="5"/>
      <c r="E347" s="4"/>
      <c r="F347" s="5"/>
      <c r="G347" s="4"/>
      <c r="H347" s="5"/>
      <c r="I347" s="4"/>
      <c r="J347" s="5"/>
      <c r="K347" s="4"/>
      <c r="L347" s="5"/>
      <c r="M347" s="4"/>
      <c r="N347" s="5"/>
      <c r="O347" s="4"/>
      <c r="P347" s="5"/>
      <c r="Q347" s="4"/>
      <c r="R347" s="5"/>
      <c r="S347" s="4"/>
      <c r="T347" s="5"/>
      <c r="U347" s="4"/>
      <c r="V347" s="5"/>
      <c r="W347" s="4"/>
      <c r="X347" s="5"/>
      <c r="Y347" s="4"/>
      <c r="Z347" s="5"/>
      <c r="AA347" s="4"/>
      <c r="AB347" s="5"/>
      <c r="AC347" s="4"/>
      <c r="AD347" s="5"/>
      <c r="AE347" s="4"/>
      <c r="AF347" s="5"/>
      <c r="AG347" s="4"/>
      <c r="AH347" s="5"/>
      <c r="AI347" s="4"/>
      <c r="AJ347" s="5"/>
      <c r="AK347" s="4"/>
      <c r="AL347" s="5"/>
      <c r="AM347" s="4"/>
      <c r="AN347" s="5"/>
    </row>
    <row r="348">
      <c r="A348" s="4"/>
      <c r="B348" s="5"/>
      <c r="C348" s="4"/>
      <c r="D348" s="5"/>
      <c r="E348" s="4"/>
      <c r="F348" s="5"/>
      <c r="G348" s="4"/>
      <c r="H348" s="5"/>
      <c r="I348" s="4"/>
      <c r="J348" s="5"/>
      <c r="K348" s="4"/>
      <c r="L348" s="5"/>
      <c r="M348" s="4"/>
      <c r="N348" s="5"/>
      <c r="O348" s="4"/>
      <c r="P348" s="5"/>
      <c r="Q348" s="4"/>
      <c r="R348" s="5"/>
      <c r="S348" s="4"/>
      <c r="T348" s="5"/>
      <c r="U348" s="4"/>
      <c r="V348" s="5"/>
      <c r="W348" s="4"/>
      <c r="X348" s="5"/>
      <c r="Y348" s="4"/>
      <c r="Z348" s="5"/>
      <c r="AA348" s="4"/>
      <c r="AB348" s="5"/>
      <c r="AC348" s="4"/>
      <c r="AD348" s="5"/>
      <c r="AE348" s="4"/>
      <c r="AF348" s="5"/>
      <c r="AG348" s="4"/>
      <c r="AH348" s="5"/>
      <c r="AI348" s="4"/>
      <c r="AJ348" s="5"/>
      <c r="AK348" s="4"/>
      <c r="AL348" s="5"/>
      <c r="AM348" s="4"/>
      <c r="AN348" s="5"/>
    </row>
    <row r="349">
      <c r="A349" s="4"/>
      <c r="B349" s="5"/>
      <c r="C349" s="4"/>
      <c r="D349" s="5"/>
      <c r="E349" s="4"/>
      <c r="F349" s="5"/>
      <c r="G349" s="4"/>
      <c r="H349" s="5"/>
      <c r="I349" s="4"/>
      <c r="J349" s="5"/>
      <c r="K349" s="4"/>
      <c r="L349" s="5"/>
      <c r="M349" s="4"/>
      <c r="N349" s="5"/>
      <c r="O349" s="4"/>
      <c r="P349" s="5"/>
      <c r="Q349" s="4"/>
      <c r="R349" s="5"/>
      <c r="S349" s="4"/>
      <c r="T349" s="5"/>
      <c r="U349" s="4"/>
      <c r="V349" s="5"/>
      <c r="W349" s="4"/>
      <c r="X349" s="5"/>
      <c r="Y349" s="4"/>
      <c r="Z349" s="5"/>
      <c r="AA349" s="4"/>
      <c r="AB349" s="5"/>
      <c r="AC349" s="4"/>
      <c r="AD349" s="5"/>
      <c r="AE349" s="4"/>
      <c r="AF349" s="5"/>
      <c r="AG349" s="4"/>
      <c r="AH349" s="5"/>
      <c r="AI349" s="4"/>
      <c r="AJ349" s="5"/>
      <c r="AK349" s="4"/>
      <c r="AL349" s="5"/>
      <c r="AM349" s="4"/>
      <c r="AN349" s="5"/>
    </row>
    <row r="350">
      <c r="A350" s="4"/>
      <c r="B350" s="5"/>
      <c r="C350" s="4"/>
      <c r="D350" s="5"/>
      <c r="E350" s="4"/>
      <c r="F350" s="5"/>
      <c r="G350" s="4"/>
      <c r="H350" s="5"/>
      <c r="I350" s="4"/>
      <c r="J350" s="5"/>
      <c r="K350" s="4"/>
      <c r="L350" s="5"/>
      <c r="M350" s="4"/>
      <c r="N350" s="5"/>
      <c r="O350" s="4"/>
      <c r="P350" s="5"/>
      <c r="Q350" s="4"/>
      <c r="R350" s="5"/>
      <c r="S350" s="4"/>
      <c r="T350" s="5"/>
      <c r="U350" s="4"/>
      <c r="V350" s="5"/>
      <c r="W350" s="4"/>
      <c r="X350" s="5"/>
      <c r="Y350" s="4"/>
      <c r="Z350" s="5"/>
      <c r="AA350" s="4"/>
      <c r="AB350" s="5"/>
      <c r="AC350" s="4"/>
      <c r="AD350" s="5"/>
      <c r="AE350" s="4"/>
      <c r="AF350" s="5"/>
      <c r="AG350" s="4"/>
      <c r="AH350" s="5"/>
      <c r="AI350" s="4"/>
      <c r="AJ350" s="5"/>
      <c r="AK350" s="4"/>
      <c r="AL350" s="5"/>
      <c r="AM350" s="4"/>
      <c r="AN350" s="5"/>
    </row>
    <row r="351">
      <c r="A351" s="4"/>
      <c r="B351" s="5"/>
      <c r="C351" s="4"/>
      <c r="D351" s="5"/>
      <c r="E351" s="4"/>
      <c r="F351" s="5"/>
      <c r="G351" s="4"/>
      <c r="H351" s="5"/>
      <c r="I351" s="4"/>
      <c r="J351" s="5"/>
      <c r="K351" s="4"/>
      <c r="L351" s="5"/>
      <c r="M351" s="4"/>
      <c r="N351" s="5"/>
      <c r="O351" s="4"/>
      <c r="P351" s="5"/>
      <c r="Q351" s="4"/>
      <c r="R351" s="5"/>
      <c r="S351" s="4"/>
      <c r="T351" s="5"/>
      <c r="U351" s="4"/>
      <c r="V351" s="5"/>
      <c r="W351" s="4"/>
      <c r="X351" s="5"/>
      <c r="Y351" s="4"/>
      <c r="Z351" s="5"/>
      <c r="AA351" s="4"/>
      <c r="AB351" s="5"/>
      <c r="AC351" s="4"/>
      <c r="AD351" s="5"/>
      <c r="AE351" s="4"/>
      <c r="AF351" s="5"/>
      <c r="AG351" s="4"/>
      <c r="AH351" s="5"/>
      <c r="AI351" s="4"/>
      <c r="AJ351" s="5"/>
      <c r="AK351" s="4"/>
      <c r="AL351" s="5"/>
      <c r="AM351" s="4"/>
      <c r="AN351" s="5"/>
    </row>
    <row r="352">
      <c r="A352" s="4"/>
      <c r="B352" s="5"/>
      <c r="C352" s="4"/>
      <c r="D352" s="5"/>
      <c r="E352" s="4"/>
      <c r="F352" s="5"/>
      <c r="G352" s="4"/>
      <c r="H352" s="5"/>
      <c r="I352" s="4"/>
      <c r="J352" s="5"/>
      <c r="K352" s="4"/>
      <c r="L352" s="5"/>
      <c r="M352" s="4"/>
      <c r="N352" s="5"/>
      <c r="O352" s="4"/>
      <c r="P352" s="5"/>
      <c r="Q352" s="4"/>
      <c r="R352" s="5"/>
      <c r="S352" s="4"/>
      <c r="T352" s="5"/>
      <c r="U352" s="4"/>
      <c r="V352" s="5"/>
      <c r="W352" s="4"/>
      <c r="X352" s="5"/>
      <c r="Y352" s="4"/>
      <c r="Z352" s="5"/>
      <c r="AA352" s="4"/>
      <c r="AB352" s="5"/>
      <c r="AC352" s="4"/>
      <c r="AD352" s="5"/>
      <c r="AE352" s="4"/>
      <c r="AF352" s="5"/>
      <c r="AG352" s="4"/>
      <c r="AH352" s="5"/>
      <c r="AI352" s="4"/>
      <c r="AJ352" s="5"/>
      <c r="AK352" s="4"/>
      <c r="AL352" s="5"/>
      <c r="AM352" s="4"/>
      <c r="AN352" s="5"/>
    </row>
    <row r="353">
      <c r="A353" s="4"/>
      <c r="B353" s="5"/>
      <c r="C353" s="4"/>
      <c r="D353" s="5"/>
      <c r="E353" s="4"/>
      <c r="F353" s="5"/>
      <c r="G353" s="4"/>
      <c r="H353" s="5"/>
      <c r="I353" s="4"/>
      <c r="J353" s="5"/>
      <c r="K353" s="4"/>
      <c r="L353" s="5"/>
      <c r="M353" s="4"/>
      <c r="N353" s="5"/>
      <c r="O353" s="4"/>
      <c r="P353" s="5"/>
      <c r="Q353" s="4"/>
      <c r="R353" s="5"/>
      <c r="S353" s="4"/>
      <c r="T353" s="5"/>
      <c r="U353" s="4"/>
      <c r="V353" s="5"/>
      <c r="W353" s="4"/>
      <c r="X353" s="5"/>
      <c r="Y353" s="4"/>
      <c r="Z353" s="5"/>
      <c r="AA353" s="4"/>
      <c r="AB353" s="5"/>
      <c r="AC353" s="4"/>
      <c r="AD353" s="5"/>
      <c r="AE353" s="4"/>
      <c r="AF353" s="5"/>
      <c r="AG353" s="4"/>
      <c r="AH353" s="5"/>
      <c r="AI353" s="4"/>
      <c r="AJ353" s="5"/>
      <c r="AK353" s="4"/>
      <c r="AL353" s="5"/>
      <c r="AM353" s="4"/>
      <c r="AN353" s="5"/>
    </row>
    <row r="354">
      <c r="A354" s="4"/>
      <c r="B354" s="5"/>
      <c r="C354" s="4"/>
      <c r="D354" s="5"/>
      <c r="E354" s="4"/>
      <c r="F354" s="5"/>
      <c r="G354" s="4"/>
      <c r="H354" s="5"/>
      <c r="I354" s="4"/>
      <c r="J354" s="5"/>
      <c r="K354" s="4"/>
      <c r="L354" s="5"/>
      <c r="M354" s="4"/>
      <c r="N354" s="5"/>
      <c r="O354" s="4"/>
      <c r="P354" s="5"/>
      <c r="Q354" s="4"/>
      <c r="R354" s="5"/>
      <c r="S354" s="4"/>
      <c r="T354" s="5"/>
      <c r="U354" s="4"/>
      <c r="V354" s="5"/>
      <c r="W354" s="4"/>
      <c r="X354" s="5"/>
      <c r="Y354" s="4"/>
      <c r="Z354" s="5"/>
      <c r="AA354" s="4"/>
      <c r="AB354" s="5"/>
      <c r="AC354" s="4"/>
      <c r="AD354" s="5"/>
      <c r="AE354" s="4"/>
      <c r="AF354" s="5"/>
      <c r="AG354" s="4"/>
      <c r="AH354" s="5"/>
      <c r="AI354" s="4"/>
      <c r="AJ354" s="5"/>
      <c r="AK354" s="4"/>
      <c r="AL354" s="5"/>
      <c r="AM354" s="4"/>
      <c r="AN354" s="5"/>
    </row>
    <row r="355">
      <c r="A355" s="4"/>
      <c r="B355" s="5"/>
      <c r="C355" s="4"/>
      <c r="D355" s="5"/>
      <c r="E355" s="4"/>
      <c r="F355" s="5"/>
      <c r="G355" s="4"/>
      <c r="H355" s="5"/>
      <c r="I355" s="4"/>
      <c r="J355" s="5"/>
      <c r="K355" s="4"/>
      <c r="L355" s="5"/>
      <c r="M355" s="4"/>
      <c r="N355" s="5"/>
      <c r="O355" s="4"/>
      <c r="P355" s="5"/>
      <c r="Q355" s="4"/>
      <c r="R355" s="5"/>
      <c r="S355" s="4"/>
      <c r="T355" s="5"/>
      <c r="U355" s="4"/>
      <c r="V355" s="5"/>
      <c r="W355" s="4"/>
      <c r="X355" s="5"/>
      <c r="Y355" s="4"/>
      <c r="Z355" s="5"/>
      <c r="AA355" s="4"/>
      <c r="AB355" s="5"/>
      <c r="AC355" s="4"/>
      <c r="AD355" s="5"/>
      <c r="AE355" s="4"/>
      <c r="AF355" s="5"/>
      <c r="AG355" s="4"/>
      <c r="AH355" s="5"/>
      <c r="AI355" s="4"/>
      <c r="AJ355" s="5"/>
      <c r="AK355" s="4"/>
      <c r="AL355" s="5"/>
      <c r="AM355" s="4"/>
      <c r="AN355" s="5"/>
    </row>
    <row r="356">
      <c r="A356" s="4"/>
      <c r="B356" s="5"/>
      <c r="C356" s="4"/>
      <c r="D356" s="5"/>
      <c r="E356" s="4"/>
      <c r="F356" s="5"/>
      <c r="G356" s="4"/>
      <c r="H356" s="5"/>
      <c r="I356" s="4"/>
      <c r="J356" s="5"/>
      <c r="K356" s="4"/>
      <c r="L356" s="5"/>
      <c r="M356" s="4"/>
      <c r="N356" s="5"/>
      <c r="O356" s="4"/>
      <c r="P356" s="5"/>
      <c r="Q356" s="4"/>
      <c r="R356" s="5"/>
      <c r="S356" s="4"/>
      <c r="T356" s="5"/>
      <c r="U356" s="4"/>
      <c r="V356" s="5"/>
      <c r="W356" s="4"/>
      <c r="X356" s="5"/>
      <c r="Y356" s="4"/>
      <c r="Z356" s="5"/>
      <c r="AA356" s="4"/>
      <c r="AB356" s="5"/>
      <c r="AC356" s="4"/>
      <c r="AD356" s="5"/>
      <c r="AE356" s="4"/>
      <c r="AF356" s="5"/>
      <c r="AG356" s="4"/>
      <c r="AH356" s="5"/>
      <c r="AI356" s="4"/>
      <c r="AJ356" s="5"/>
      <c r="AK356" s="4"/>
      <c r="AL356" s="5"/>
      <c r="AM356" s="4"/>
      <c r="AN356" s="5"/>
    </row>
    <row r="357">
      <c r="A357" s="4"/>
      <c r="B357" s="5"/>
      <c r="C357" s="4"/>
      <c r="D357" s="5"/>
      <c r="E357" s="4"/>
      <c r="F357" s="5"/>
      <c r="G357" s="4"/>
      <c r="H357" s="5"/>
      <c r="I357" s="4"/>
      <c r="J357" s="5"/>
      <c r="K357" s="4"/>
      <c r="L357" s="5"/>
      <c r="M357" s="4"/>
      <c r="N357" s="5"/>
      <c r="O357" s="4"/>
      <c r="P357" s="5"/>
      <c r="Q357" s="4"/>
      <c r="R357" s="5"/>
      <c r="S357" s="4"/>
      <c r="T357" s="5"/>
      <c r="U357" s="4"/>
      <c r="V357" s="5"/>
      <c r="W357" s="4"/>
      <c r="X357" s="5"/>
      <c r="Y357" s="4"/>
      <c r="Z357" s="5"/>
      <c r="AA357" s="4"/>
      <c r="AB357" s="5"/>
      <c r="AC357" s="4"/>
      <c r="AD357" s="5"/>
      <c r="AE357" s="4"/>
      <c r="AF357" s="5"/>
      <c r="AG357" s="4"/>
      <c r="AH357" s="5"/>
      <c r="AI357" s="4"/>
      <c r="AJ357" s="5"/>
      <c r="AK357" s="4"/>
      <c r="AL357" s="5"/>
      <c r="AM357" s="4"/>
      <c r="AN357" s="5"/>
    </row>
    <row r="358">
      <c r="A358" s="4"/>
      <c r="B358" s="5"/>
      <c r="C358" s="4"/>
      <c r="D358" s="5"/>
      <c r="E358" s="4"/>
      <c r="F358" s="5"/>
      <c r="G358" s="4"/>
      <c r="H358" s="5"/>
      <c r="I358" s="4"/>
      <c r="J358" s="5"/>
      <c r="K358" s="4"/>
      <c r="L358" s="5"/>
      <c r="M358" s="4"/>
      <c r="N358" s="5"/>
      <c r="O358" s="4"/>
      <c r="P358" s="5"/>
      <c r="Q358" s="4"/>
      <c r="R358" s="5"/>
      <c r="S358" s="4"/>
      <c r="T358" s="5"/>
      <c r="U358" s="4"/>
      <c r="V358" s="5"/>
      <c r="W358" s="4"/>
      <c r="X358" s="5"/>
      <c r="Y358" s="4"/>
      <c r="Z358" s="5"/>
      <c r="AA358" s="4"/>
      <c r="AB358" s="5"/>
      <c r="AC358" s="4"/>
      <c r="AD358" s="5"/>
      <c r="AE358" s="4"/>
      <c r="AF358" s="5"/>
      <c r="AG358" s="4"/>
      <c r="AH358" s="5"/>
      <c r="AI358" s="4"/>
      <c r="AJ358" s="5"/>
      <c r="AK358" s="4"/>
      <c r="AL358" s="5"/>
      <c r="AM358" s="4"/>
      <c r="AN358" s="5"/>
    </row>
    <row r="359">
      <c r="A359" s="4"/>
      <c r="B359" s="5"/>
      <c r="C359" s="4"/>
      <c r="D359" s="5"/>
      <c r="E359" s="4"/>
      <c r="F359" s="5"/>
      <c r="G359" s="4"/>
      <c r="H359" s="5"/>
      <c r="I359" s="4"/>
      <c r="J359" s="5"/>
      <c r="K359" s="4"/>
      <c r="L359" s="5"/>
      <c r="M359" s="4"/>
      <c r="N359" s="5"/>
      <c r="O359" s="4"/>
      <c r="P359" s="5"/>
      <c r="Q359" s="4"/>
      <c r="R359" s="5"/>
      <c r="S359" s="4"/>
      <c r="T359" s="5"/>
      <c r="U359" s="4"/>
      <c r="V359" s="5"/>
      <c r="W359" s="4"/>
      <c r="X359" s="5"/>
      <c r="Y359" s="4"/>
      <c r="Z359" s="5"/>
      <c r="AA359" s="4"/>
      <c r="AB359" s="5"/>
      <c r="AC359" s="4"/>
      <c r="AD359" s="5"/>
      <c r="AE359" s="4"/>
      <c r="AF359" s="5"/>
      <c r="AG359" s="4"/>
      <c r="AH359" s="5"/>
      <c r="AI359" s="4"/>
      <c r="AJ359" s="5"/>
      <c r="AK359" s="4"/>
      <c r="AL359" s="5"/>
      <c r="AM359" s="4"/>
      <c r="AN359" s="5"/>
    </row>
    <row r="360">
      <c r="A360" s="4"/>
      <c r="B360" s="5"/>
      <c r="C360" s="4"/>
      <c r="D360" s="5"/>
      <c r="E360" s="4"/>
      <c r="F360" s="5"/>
      <c r="G360" s="4"/>
      <c r="H360" s="5"/>
      <c r="I360" s="4"/>
      <c r="J360" s="5"/>
      <c r="K360" s="4"/>
      <c r="L360" s="5"/>
      <c r="M360" s="4"/>
      <c r="N360" s="5"/>
      <c r="O360" s="4"/>
      <c r="P360" s="5"/>
      <c r="Q360" s="4"/>
      <c r="R360" s="5"/>
      <c r="S360" s="4"/>
      <c r="T360" s="5"/>
      <c r="U360" s="4"/>
      <c r="V360" s="5"/>
      <c r="W360" s="4"/>
      <c r="X360" s="5"/>
      <c r="Y360" s="4"/>
      <c r="Z360" s="5"/>
      <c r="AA360" s="4"/>
      <c r="AB360" s="5"/>
      <c r="AC360" s="4"/>
      <c r="AD360" s="5"/>
      <c r="AE360" s="4"/>
      <c r="AF360" s="5"/>
      <c r="AG360" s="4"/>
      <c r="AH360" s="5"/>
      <c r="AI360" s="4"/>
      <c r="AJ360" s="5"/>
      <c r="AK360" s="4"/>
      <c r="AL360" s="5"/>
      <c r="AM360" s="4"/>
      <c r="AN360" s="5"/>
    </row>
    <row r="361">
      <c r="A361" s="4"/>
      <c r="B361" s="5"/>
      <c r="C361" s="4"/>
      <c r="D361" s="5"/>
      <c r="E361" s="4"/>
      <c r="F361" s="5"/>
      <c r="G361" s="4"/>
      <c r="H361" s="5"/>
      <c r="I361" s="4"/>
      <c r="J361" s="5"/>
      <c r="K361" s="4"/>
      <c r="L361" s="5"/>
      <c r="M361" s="4"/>
      <c r="N361" s="5"/>
      <c r="O361" s="4"/>
      <c r="P361" s="5"/>
      <c r="Q361" s="4"/>
      <c r="R361" s="5"/>
      <c r="S361" s="4"/>
      <c r="T361" s="5"/>
      <c r="U361" s="4"/>
      <c r="V361" s="5"/>
      <c r="W361" s="4"/>
      <c r="X361" s="5"/>
      <c r="Y361" s="4"/>
      <c r="Z361" s="5"/>
      <c r="AA361" s="4"/>
      <c r="AB361" s="5"/>
      <c r="AC361" s="4"/>
      <c r="AD361" s="5"/>
      <c r="AE361" s="4"/>
      <c r="AF361" s="5"/>
      <c r="AG361" s="4"/>
      <c r="AH361" s="5"/>
      <c r="AI361" s="4"/>
      <c r="AJ361" s="5"/>
      <c r="AK361" s="4"/>
      <c r="AL361" s="5"/>
      <c r="AM361" s="4"/>
      <c r="AN361" s="5"/>
    </row>
    <row r="362">
      <c r="A362" s="4"/>
      <c r="B362" s="5"/>
      <c r="C362" s="4"/>
      <c r="D362" s="5"/>
      <c r="E362" s="4"/>
      <c r="F362" s="5"/>
      <c r="G362" s="4"/>
      <c r="H362" s="5"/>
      <c r="I362" s="4"/>
      <c r="J362" s="5"/>
      <c r="K362" s="4"/>
      <c r="L362" s="5"/>
      <c r="M362" s="4"/>
      <c r="N362" s="5"/>
      <c r="O362" s="4"/>
      <c r="P362" s="5"/>
      <c r="Q362" s="4"/>
      <c r="R362" s="5"/>
      <c r="S362" s="4"/>
      <c r="T362" s="5"/>
      <c r="U362" s="4"/>
      <c r="V362" s="5"/>
      <c r="W362" s="4"/>
      <c r="X362" s="5"/>
      <c r="Y362" s="4"/>
      <c r="Z362" s="5"/>
      <c r="AA362" s="4"/>
      <c r="AB362" s="5"/>
      <c r="AC362" s="4"/>
      <c r="AD362" s="5"/>
      <c r="AE362" s="4"/>
      <c r="AF362" s="5"/>
      <c r="AG362" s="4"/>
      <c r="AH362" s="5"/>
      <c r="AI362" s="4"/>
      <c r="AJ362" s="5"/>
      <c r="AK362" s="4"/>
      <c r="AL362" s="5"/>
      <c r="AM362" s="4"/>
      <c r="AN362" s="5"/>
    </row>
    <row r="363">
      <c r="A363" s="4"/>
      <c r="B363" s="5"/>
      <c r="C363" s="4"/>
      <c r="D363" s="5"/>
      <c r="E363" s="4"/>
      <c r="F363" s="5"/>
      <c r="G363" s="4"/>
      <c r="H363" s="5"/>
      <c r="I363" s="4"/>
      <c r="J363" s="5"/>
      <c r="K363" s="4"/>
      <c r="L363" s="5"/>
      <c r="M363" s="4"/>
      <c r="N363" s="5"/>
      <c r="O363" s="4"/>
      <c r="P363" s="5"/>
      <c r="Q363" s="4"/>
      <c r="R363" s="5"/>
      <c r="S363" s="4"/>
      <c r="T363" s="5"/>
      <c r="U363" s="4"/>
      <c r="V363" s="5"/>
      <c r="W363" s="4"/>
      <c r="X363" s="5"/>
      <c r="Y363" s="4"/>
      <c r="Z363" s="5"/>
      <c r="AA363" s="4"/>
      <c r="AB363" s="5"/>
      <c r="AC363" s="4"/>
      <c r="AD363" s="5"/>
      <c r="AE363" s="4"/>
      <c r="AF363" s="5"/>
      <c r="AG363" s="4"/>
      <c r="AH363" s="5"/>
      <c r="AI363" s="4"/>
      <c r="AJ363" s="5"/>
      <c r="AK363" s="4"/>
      <c r="AL363" s="5"/>
      <c r="AM363" s="4"/>
      <c r="AN363" s="5"/>
    </row>
    <row r="364">
      <c r="A364" s="4"/>
      <c r="B364" s="5"/>
      <c r="C364" s="4"/>
      <c r="D364" s="5"/>
      <c r="E364" s="4"/>
      <c r="F364" s="5"/>
      <c r="G364" s="4"/>
      <c r="H364" s="5"/>
      <c r="I364" s="4"/>
      <c r="J364" s="5"/>
      <c r="K364" s="4"/>
      <c r="L364" s="5"/>
      <c r="M364" s="4"/>
      <c r="N364" s="5"/>
      <c r="O364" s="4"/>
      <c r="P364" s="5"/>
      <c r="Q364" s="4"/>
      <c r="R364" s="5"/>
      <c r="S364" s="4"/>
      <c r="T364" s="5"/>
      <c r="U364" s="4"/>
      <c r="V364" s="5"/>
      <c r="W364" s="4"/>
      <c r="X364" s="5"/>
      <c r="Y364" s="4"/>
      <c r="Z364" s="5"/>
      <c r="AA364" s="4"/>
      <c r="AB364" s="5"/>
      <c r="AC364" s="4"/>
      <c r="AD364" s="5"/>
      <c r="AE364" s="4"/>
      <c r="AF364" s="5"/>
      <c r="AG364" s="4"/>
      <c r="AH364" s="5"/>
      <c r="AI364" s="4"/>
      <c r="AJ364" s="5"/>
      <c r="AK364" s="4"/>
      <c r="AL364" s="5"/>
      <c r="AM364" s="4"/>
      <c r="AN364" s="5"/>
    </row>
    <row r="365">
      <c r="A365" s="4"/>
      <c r="B365" s="5"/>
      <c r="C365" s="4"/>
      <c r="D365" s="5"/>
      <c r="E365" s="4"/>
      <c r="F365" s="5"/>
      <c r="G365" s="4"/>
      <c r="H365" s="5"/>
      <c r="I365" s="4"/>
      <c r="J365" s="5"/>
      <c r="K365" s="4"/>
      <c r="L365" s="5"/>
      <c r="M365" s="4"/>
      <c r="N365" s="5"/>
      <c r="O365" s="4"/>
      <c r="P365" s="5"/>
      <c r="Q365" s="4"/>
      <c r="R365" s="5"/>
      <c r="S365" s="4"/>
      <c r="T365" s="5"/>
      <c r="U365" s="4"/>
      <c r="V365" s="5"/>
      <c r="W365" s="4"/>
      <c r="X365" s="5"/>
      <c r="Y365" s="4"/>
      <c r="Z365" s="5"/>
      <c r="AA365" s="4"/>
      <c r="AB365" s="5"/>
      <c r="AC365" s="4"/>
      <c r="AD365" s="5"/>
      <c r="AE365" s="4"/>
      <c r="AF365" s="5"/>
      <c r="AG365" s="4"/>
      <c r="AH365" s="5"/>
      <c r="AI365" s="4"/>
      <c r="AJ365" s="5"/>
      <c r="AK365" s="4"/>
      <c r="AL365" s="5"/>
      <c r="AM365" s="4"/>
      <c r="AN365" s="5"/>
    </row>
    <row r="366">
      <c r="A366" s="4"/>
      <c r="B366" s="5"/>
      <c r="C366" s="4"/>
      <c r="D366" s="5"/>
      <c r="E366" s="4"/>
      <c r="F366" s="5"/>
      <c r="G366" s="4"/>
      <c r="H366" s="5"/>
      <c r="I366" s="4"/>
      <c r="J366" s="5"/>
      <c r="K366" s="4"/>
      <c r="L366" s="5"/>
      <c r="M366" s="4"/>
      <c r="N366" s="5"/>
      <c r="O366" s="4"/>
      <c r="P366" s="5"/>
      <c r="Q366" s="4"/>
      <c r="R366" s="5"/>
      <c r="S366" s="4"/>
      <c r="T366" s="5"/>
      <c r="U366" s="4"/>
      <c r="V366" s="5"/>
      <c r="W366" s="4"/>
      <c r="X366" s="5"/>
      <c r="Y366" s="4"/>
      <c r="Z366" s="5"/>
      <c r="AA366" s="4"/>
      <c r="AB366" s="5"/>
      <c r="AC366" s="4"/>
      <c r="AD366" s="5"/>
      <c r="AE366" s="4"/>
      <c r="AF366" s="5"/>
      <c r="AG366" s="4"/>
      <c r="AH366" s="5"/>
      <c r="AI366" s="4"/>
      <c r="AJ366" s="5"/>
      <c r="AK366" s="4"/>
      <c r="AL366" s="5"/>
      <c r="AM366" s="4"/>
      <c r="AN366" s="5"/>
    </row>
    <row r="367">
      <c r="A367" s="4"/>
      <c r="B367" s="5"/>
      <c r="C367" s="4"/>
      <c r="D367" s="5"/>
      <c r="E367" s="4"/>
      <c r="F367" s="5"/>
      <c r="G367" s="4"/>
      <c r="H367" s="5"/>
      <c r="I367" s="4"/>
      <c r="J367" s="5"/>
      <c r="K367" s="4"/>
      <c r="L367" s="5"/>
      <c r="M367" s="4"/>
      <c r="N367" s="5"/>
      <c r="O367" s="4"/>
      <c r="P367" s="5"/>
      <c r="Q367" s="4"/>
      <c r="R367" s="5"/>
      <c r="S367" s="4"/>
      <c r="T367" s="5"/>
      <c r="U367" s="4"/>
      <c r="V367" s="5"/>
      <c r="W367" s="4"/>
      <c r="X367" s="5"/>
      <c r="Y367" s="4"/>
      <c r="Z367" s="5"/>
      <c r="AA367" s="4"/>
      <c r="AB367" s="5"/>
      <c r="AC367" s="4"/>
      <c r="AD367" s="5"/>
      <c r="AE367" s="4"/>
      <c r="AF367" s="5"/>
      <c r="AG367" s="4"/>
      <c r="AH367" s="5"/>
      <c r="AI367" s="4"/>
      <c r="AJ367" s="5"/>
      <c r="AK367" s="4"/>
      <c r="AL367" s="5"/>
      <c r="AM367" s="4"/>
      <c r="AN367" s="5"/>
    </row>
    <row r="368">
      <c r="A368" s="4"/>
      <c r="B368" s="5"/>
      <c r="C368" s="4"/>
      <c r="D368" s="5"/>
      <c r="E368" s="4"/>
      <c r="F368" s="5"/>
      <c r="G368" s="4"/>
      <c r="H368" s="5"/>
      <c r="I368" s="4"/>
      <c r="J368" s="5"/>
      <c r="K368" s="4"/>
      <c r="L368" s="5"/>
      <c r="M368" s="4"/>
      <c r="N368" s="5"/>
      <c r="O368" s="4"/>
      <c r="P368" s="5"/>
      <c r="Q368" s="4"/>
      <c r="R368" s="5"/>
      <c r="S368" s="4"/>
      <c r="T368" s="5"/>
      <c r="U368" s="4"/>
      <c r="V368" s="5"/>
      <c r="W368" s="4"/>
      <c r="X368" s="5"/>
      <c r="Y368" s="4"/>
      <c r="Z368" s="5"/>
      <c r="AA368" s="4"/>
      <c r="AB368" s="5"/>
      <c r="AC368" s="4"/>
      <c r="AD368" s="5"/>
      <c r="AE368" s="4"/>
      <c r="AF368" s="5"/>
      <c r="AG368" s="4"/>
      <c r="AH368" s="5"/>
      <c r="AI368" s="4"/>
      <c r="AJ368" s="5"/>
      <c r="AK368" s="4"/>
      <c r="AL368" s="5"/>
      <c r="AM368" s="4"/>
      <c r="AN368" s="5"/>
    </row>
    <row r="369">
      <c r="A369" s="4"/>
      <c r="B369" s="5"/>
      <c r="C369" s="4"/>
      <c r="D369" s="5"/>
      <c r="E369" s="4"/>
      <c r="F369" s="5"/>
      <c r="G369" s="4"/>
      <c r="H369" s="5"/>
      <c r="I369" s="4"/>
      <c r="J369" s="5"/>
      <c r="K369" s="4"/>
      <c r="L369" s="5"/>
      <c r="M369" s="4"/>
      <c r="N369" s="5"/>
      <c r="O369" s="4"/>
      <c r="P369" s="5"/>
      <c r="Q369" s="4"/>
      <c r="R369" s="5"/>
      <c r="S369" s="4"/>
      <c r="T369" s="5"/>
      <c r="U369" s="4"/>
      <c r="V369" s="5"/>
      <c r="W369" s="4"/>
      <c r="X369" s="5"/>
      <c r="Y369" s="4"/>
      <c r="Z369" s="5"/>
      <c r="AA369" s="4"/>
      <c r="AB369" s="5"/>
      <c r="AC369" s="4"/>
      <c r="AD369" s="5"/>
      <c r="AE369" s="4"/>
      <c r="AF369" s="5"/>
      <c r="AG369" s="4"/>
      <c r="AH369" s="5"/>
      <c r="AI369" s="4"/>
      <c r="AJ369" s="5"/>
      <c r="AK369" s="4"/>
      <c r="AL369" s="5"/>
      <c r="AM369" s="4"/>
      <c r="AN369" s="5"/>
    </row>
    <row r="370">
      <c r="A370" s="4"/>
      <c r="B370" s="5"/>
      <c r="C370" s="4"/>
      <c r="D370" s="5"/>
      <c r="E370" s="4"/>
      <c r="F370" s="5"/>
      <c r="G370" s="4"/>
      <c r="H370" s="5"/>
      <c r="I370" s="4"/>
      <c r="J370" s="5"/>
      <c r="K370" s="4"/>
      <c r="L370" s="5"/>
      <c r="M370" s="4"/>
      <c r="N370" s="5"/>
      <c r="O370" s="4"/>
      <c r="P370" s="5"/>
      <c r="Q370" s="4"/>
      <c r="R370" s="5"/>
      <c r="S370" s="4"/>
      <c r="T370" s="5"/>
      <c r="U370" s="4"/>
      <c r="V370" s="5"/>
      <c r="W370" s="4"/>
      <c r="X370" s="5"/>
      <c r="Y370" s="4"/>
      <c r="Z370" s="5"/>
      <c r="AA370" s="4"/>
      <c r="AB370" s="5"/>
      <c r="AC370" s="4"/>
      <c r="AD370" s="5"/>
      <c r="AE370" s="4"/>
      <c r="AF370" s="5"/>
      <c r="AG370" s="4"/>
      <c r="AH370" s="5"/>
      <c r="AI370" s="4"/>
      <c r="AJ370" s="5"/>
      <c r="AK370" s="4"/>
      <c r="AL370" s="5"/>
      <c r="AM370" s="4"/>
      <c r="AN370" s="5"/>
    </row>
    <row r="371">
      <c r="A371" s="4"/>
      <c r="B371" s="5"/>
      <c r="C371" s="4"/>
      <c r="D371" s="5"/>
      <c r="E371" s="4"/>
      <c r="F371" s="5"/>
      <c r="G371" s="4"/>
      <c r="H371" s="5"/>
      <c r="I371" s="4"/>
      <c r="J371" s="5"/>
      <c r="K371" s="4"/>
      <c r="L371" s="5"/>
      <c r="M371" s="4"/>
      <c r="N371" s="5"/>
      <c r="O371" s="4"/>
      <c r="P371" s="5"/>
      <c r="Q371" s="4"/>
      <c r="R371" s="5"/>
      <c r="S371" s="4"/>
      <c r="T371" s="5"/>
      <c r="U371" s="4"/>
      <c r="V371" s="5"/>
      <c r="W371" s="4"/>
      <c r="X371" s="5"/>
      <c r="Y371" s="4"/>
      <c r="Z371" s="5"/>
      <c r="AA371" s="4"/>
      <c r="AB371" s="5"/>
      <c r="AC371" s="4"/>
      <c r="AD371" s="5"/>
      <c r="AE371" s="4"/>
      <c r="AF371" s="5"/>
      <c r="AG371" s="4"/>
      <c r="AH371" s="5"/>
      <c r="AI371" s="4"/>
      <c r="AJ371" s="5"/>
      <c r="AK371" s="4"/>
      <c r="AL371" s="5"/>
      <c r="AM371" s="4"/>
      <c r="AN371" s="5"/>
    </row>
    <row r="372">
      <c r="A372" s="4"/>
      <c r="B372" s="5"/>
      <c r="C372" s="4"/>
      <c r="D372" s="5"/>
      <c r="E372" s="4"/>
      <c r="F372" s="5"/>
      <c r="G372" s="4"/>
      <c r="H372" s="5"/>
      <c r="I372" s="4"/>
      <c r="J372" s="5"/>
      <c r="K372" s="4"/>
      <c r="L372" s="5"/>
      <c r="M372" s="4"/>
      <c r="N372" s="5"/>
      <c r="O372" s="4"/>
      <c r="P372" s="5"/>
      <c r="Q372" s="4"/>
      <c r="R372" s="5"/>
      <c r="S372" s="4"/>
      <c r="T372" s="5"/>
      <c r="U372" s="4"/>
      <c r="V372" s="5"/>
      <c r="W372" s="4"/>
      <c r="X372" s="5"/>
      <c r="Y372" s="4"/>
      <c r="Z372" s="5"/>
      <c r="AA372" s="4"/>
      <c r="AB372" s="5"/>
      <c r="AC372" s="4"/>
      <c r="AD372" s="5"/>
      <c r="AE372" s="4"/>
      <c r="AF372" s="5"/>
      <c r="AG372" s="4"/>
      <c r="AH372" s="5"/>
      <c r="AI372" s="4"/>
      <c r="AJ372" s="5"/>
      <c r="AK372" s="4"/>
      <c r="AL372" s="5"/>
      <c r="AM372" s="4"/>
      <c r="AN372" s="5"/>
    </row>
    <row r="373">
      <c r="A373" s="4"/>
      <c r="B373" s="5"/>
      <c r="C373" s="4"/>
      <c r="D373" s="5"/>
      <c r="E373" s="4"/>
      <c r="F373" s="5"/>
      <c r="G373" s="4"/>
      <c r="H373" s="5"/>
      <c r="I373" s="4"/>
      <c r="J373" s="5"/>
      <c r="K373" s="4"/>
      <c r="L373" s="5"/>
      <c r="M373" s="4"/>
      <c r="N373" s="5"/>
      <c r="O373" s="4"/>
      <c r="P373" s="5"/>
      <c r="Q373" s="4"/>
      <c r="R373" s="5"/>
      <c r="S373" s="4"/>
      <c r="T373" s="5"/>
      <c r="U373" s="4"/>
      <c r="V373" s="5"/>
      <c r="W373" s="4"/>
      <c r="X373" s="5"/>
      <c r="Y373" s="4"/>
      <c r="Z373" s="5"/>
      <c r="AA373" s="4"/>
      <c r="AB373" s="5"/>
      <c r="AC373" s="4"/>
      <c r="AD373" s="5"/>
      <c r="AE373" s="4"/>
      <c r="AF373" s="5"/>
      <c r="AG373" s="4"/>
      <c r="AH373" s="5"/>
      <c r="AI373" s="4"/>
      <c r="AJ373" s="5"/>
      <c r="AK373" s="4"/>
      <c r="AL373" s="5"/>
      <c r="AM373" s="4"/>
      <c r="AN373" s="5"/>
    </row>
    <row r="374">
      <c r="A374" s="4"/>
      <c r="B374" s="5"/>
      <c r="C374" s="4"/>
      <c r="D374" s="5"/>
      <c r="E374" s="4"/>
      <c r="F374" s="5"/>
      <c r="G374" s="4"/>
      <c r="H374" s="5"/>
      <c r="I374" s="4"/>
      <c r="J374" s="5"/>
      <c r="K374" s="4"/>
      <c r="L374" s="5"/>
      <c r="M374" s="4"/>
      <c r="N374" s="5"/>
      <c r="O374" s="4"/>
      <c r="P374" s="5"/>
      <c r="Q374" s="4"/>
      <c r="R374" s="5"/>
      <c r="S374" s="4"/>
      <c r="T374" s="5"/>
      <c r="U374" s="4"/>
      <c r="V374" s="5"/>
      <c r="W374" s="4"/>
      <c r="X374" s="5"/>
      <c r="Y374" s="4"/>
      <c r="Z374" s="5"/>
      <c r="AA374" s="4"/>
      <c r="AB374" s="5"/>
      <c r="AC374" s="4"/>
      <c r="AD374" s="5"/>
      <c r="AE374" s="4"/>
      <c r="AF374" s="5"/>
      <c r="AG374" s="4"/>
      <c r="AH374" s="5"/>
      <c r="AI374" s="4"/>
      <c r="AJ374" s="5"/>
      <c r="AK374" s="4"/>
      <c r="AL374" s="5"/>
      <c r="AM374" s="4"/>
      <c r="AN374" s="5"/>
    </row>
    <row r="375">
      <c r="A375" s="4"/>
      <c r="B375" s="5"/>
      <c r="C375" s="4"/>
      <c r="D375" s="5"/>
      <c r="E375" s="4"/>
      <c r="F375" s="5"/>
      <c r="G375" s="4"/>
      <c r="H375" s="5"/>
      <c r="I375" s="4"/>
      <c r="J375" s="5"/>
      <c r="K375" s="4"/>
      <c r="L375" s="5"/>
      <c r="M375" s="4"/>
      <c r="N375" s="5"/>
      <c r="O375" s="4"/>
      <c r="P375" s="5"/>
      <c r="Q375" s="4"/>
      <c r="R375" s="5"/>
      <c r="S375" s="4"/>
      <c r="T375" s="5"/>
      <c r="U375" s="4"/>
      <c r="V375" s="5"/>
      <c r="W375" s="4"/>
      <c r="X375" s="5"/>
      <c r="Y375" s="4"/>
      <c r="Z375" s="5"/>
      <c r="AA375" s="4"/>
      <c r="AB375" s="5"/>
      <c r="AC375" s="4"/>
      <c r="AD375" s="5"/>
      <c r="AE375" s="4"/>
      <c r="AF375" s="5"/>
      <c r="AG375" s="4"/>
      <c r="AH375" s="5"/>
      <c r="AI375" s="4"/>
      <c r="AJ375" s="5"/>
      <c r="AK375" s="4"/>
      <c r="AL375" s="5"/>
      <c r="AM375" s="4"/>
      <c r="AN375" s="5"/>
    </row>
    <row r="376">
      <c r="A376" s="4"/>
      <c r="B376" s="5"/>
      <c r="C376" s="4"/>
      <c r="D376" s="5"/>
      <c r="E376" s="4"/>
      <c r="F376" s="5"/>
      <c r="G376" s="4"/>
      <c r="H376" s="5"/>
      <c r="I376" s="4"/>
      <c r="J376" s="5"/>
      <c r="K376" s="4"/>
      <c r="L376" s="5"/>
      <c r="M376" s="4"/>
      <c r="N376" s="5"/>
      <c r="O376" s="4"/>
      <c r="P376" s="5"/>
      <c r="Q376" s="4"/>
      <c r="R376" s="5"/>
      <c r="S376" s="4"/>
      <c r="T376" s="5"/>
      <c r="U376" s="4"/>
      <c r="V376" s="5"/>
      <c r="W376" s="4"/>
      <c r="X376" s="5"/>
      <c r="Y376" s="4"/>
      <c r="Z376" s="5"/>
      <c r="AA376" s="4"/>
      <c r="AB376" s="5"/>
      <c r="AC376" s="4"/>
      <c r="AD376" s="5"/>
      <c r="AE376" s="4"/>
      <c r="AF376" s="5"/>
      <c r="AG376" s="4"/>
      <c r="AH376" s="5"/>
      <c r="AI376" s="4"/>
      <c r="AJ376" s="5"/>
      <c r="AK376" s="4"/>
      <c r="AL376" s="5"/>
      <c r="AM376" s="4"/>
      <c r="AN376" s="5"/>
    </row>
    <row r="377">
      <c r="A377" s="4"/>
      <c r="B377" s="5"/>
      <c r="C377" s="4"/>
      <c r="D377" s="5"/>
      <c r="E377" s="4"/>
      <c r="F377" s="5"/>
      <c r="G377" s="4"/>
      <c r="H377" s="5"/>
      <c r="I377" s="4"/>
      <c r="J377" s="5"/>
      <c r="K377" s="4"/>
      <c r="L377" s="5"/>
      <c r="M377" s="4"/>
      <c r="N377" s="5"/>
      <c r="O377" s="4"/>
      <c r="P377" s="5"/>
      <c r="Q377" s="4"/>
      <c r="R377" s="5"/>
      <c r="S377" s="4"/>
      <c r="T377" s="5"/>
      <c r="U377" s="4"/>
      <c r="V377" s="5"/>
      <c r="W377" s="4"/>
      <c r="X377" s="5"/>
      <c r="Y377" s="4"/>
      <c r="Z377" s="5"/>
      <c r="AA377" s="4"/>
      <c r="AB377" s="5"/>
      <c r="AC377" s="4"/>
      <c r="AD377" s="5"/>
      <c r="AE377" s="4"/>
      <c r="AF377" s="5"/>
      <c r="AG377" s="4"/>
      <c r="AH377" s="5"/>
      <c r="AI377" s="4"/>
      <c r="AJ377" s="5"/>
      <c r="AK377" s="4"/>
      <c r="AL377" s="5"/>
      <c r="AM377" s="4"/>
      <c r="AN377" s="5"/>
    </row>
    <row r="378">
      <c r="A378" s="4"/>
      <c r="B378" s="5"/>
      <c r="C378" s="4"/>
      <c r="D378" s="5"/>
      <c r="E378" s="4"/>
      <c r="F378" s="5"/>
      <c r="G378" s="4"/>
      <c r="H378" s="5"/>
      <c r="I378" s="4"/>
      <c r="J378" s="5"/>
      <c r="K378" s="4"/>
      <c r="L378" s="5"/>
      <c r="M378" s="4"/>
      <c r="N378" s="5"/>
      <c r="O378" s="4"/>
      <c r="P378" s="5"/>
      <c r="Q378" s="4"/>
      <c r="R378" s="5"/>
      <c r="S378" s="4"/>
      <c r="T378" s="5"/>
      <c r="U378" s="4"/>
      <c r="V378" s="5"/>
      <c r="W378" s="4"/>
      <c r="X378" s="5"/>
      <c r="Y378" s="4"/>
      <c r="Z378" s="5"/>
      <c r="AA378" s="4"/>
      <c r="AB378" s="5"/>
      <c r="AC378" s="4"/>
      <c r="AD378" s="5"/>
      <c r="AE378" s="4"/>
      <c r="AF378" s="5"/>
      <c r="AG378" s="4"/>
      <c r="AH378" s="5"/>
      <c r="AI378" s="4"/>
      <c r="AJ378" s="5"/>
      <c r="AK378" s="4"/>
      <c r="AL378" s="5"/>
      <c r="AM378" s="4"/>
      <c r="AN378" s="5"/>
    </row>
    <row r="379">
      <c r="A379" s="4"/>
      <c r="B379" s="5"/>
      <c r="C379" s="4"/>
      <c r="D379" s="5"/>
      <c r="E379" s="4"/>
      <c r="F379" s="5"/>
      <c r="G379" s="4"/>
      <c r="H379" s="5"/>
      <c r="I379" s="4"/>
      <c r="J379" s="5"/>
      <c r="K379" s="4"/>
      <c r="L379" s="5"/>
      <c r="M379" s="4"/>
      <c r="N379" s="5"/>
      <c r="O379" s="4"/>
      <c r="P379" s="5"/>
      <c r="Q379" s="4"/>
      <c r="R379" s="5"/>
      <c r="S379" s="4"/>
      <c r="T379" s="5"/>
      <c r="U379" s="4"/>
      <c r="V379" s="5"/>
      <c r="W379" s="4"/>
      <c r="X379" s="5"/>
      <c r="Y379" s="4"/>
      <c r="Z379" s="5"/>
      <c r="AA379" s="4"/>
      <c r="AB379" s="5"/>
      <c r="AC379" s="4"/>
      <c r="AD379" s="5"/>
      <c r="AE379" s="4"/>
      <c r="AF379" s="5"/>
      <c r="AG379" s="4"/>
      <c r="AH379" s="5"/>
      <c r="AI379" s="4"/>
      <c r="AJ379" s="5"/>
      <c r="AK379" s="4"/>
      <c r="AL379" s="5"/>
      <c r="AM379" s="4"/>
      <c r="AN379" s="5"/>
    </row>
    <row r="380">
      <c r="A380" s="4"/>
      <c r="B380" s="5"/>
      <c r="C380" s="4"/>
      <c r="D380" s="5"/>
      <c r="E380" s="4"/>
      <c r="F380" s="5"/>
      <c r="G380" s="4"/>
      <c r="H380" s="5"/>
      <c r="I380" s="4"/>
      <c r="J380" s="5"/>
      <c r="K380" s="4"/>
      <c r="L380" s="5"/>
      <c r="M380" s="4"/>
      <c r="N380" s="5"/>
      <c r="O380" s="4"/>
      <c r="P380" s="5"/>
      <c r="Q380" s="4"/>
      <c r="R380" s="5"/>
      <c r="S380" s="4"/>
      <c r="T380" s="5"/>
      <c r="U380" s="4"/>
      <c r="V380" s="5"/>
      <c r="W380" s="4"/>
      <c r="X380" s="5"/>
      <c r="Y380" s="4"/>
      <c r="Z380" s="5"/>
      <c r="AA380" s="4"/>
      <c r="AB380" s="5"/>
      <c r="AC380" s="4"/>
      <c r="AD380" s="5"/>
      <c r="AE380" s="4"/>
      <c r="AF380" s="5"/>
      <c r="AG380" s="4"/>
      <c r="AH380" s="5"/>
      <c r="AI380" s="4"/>
      <c r="AJ380" s="5"/>
      <c r="AK380" s="4"/>
      <c r="AL380" s="5"/>
      <c r="AM380" s="4"/>
      <c r="AN380" s="5"/>
    </row>
    <row r="381">
      <c r="A381" s="4"/>
      <c r="B381" s="5"/>
      <c r="C381" s="4"/>
      <c r="D381" s="5"/>
      <c r="E381" s="4"/>
      <c r="F381" s="5"/>
      <c r="G381" s="4"/>
      <c r="H381" s="5"/>
      <c r="I381" s="4"/>
      <c r="J381" s="5"/>
      <c r="K381" s="4"/>
      <c r="L381" s="5"/>
      <c r="M381" s="4"/>
      <c r="N381" s="5"/>
      <c r="O381" s="4"/>
      <c r="P381" s="5"/>
      <c r="Q381" s="4"/>
      <c r="R381" s="5"/>
      <c r="S381" s="4"/>
      <c r="T381" s="5"/>
      <c r="U381" s="4"/>
      <c r="V381" s="5"/>
      <c r="W381" s="4"/>
      <c r="X381" s="5"/>
      <c r="Y381" s="4"/>
      <c r="Z381" s="5"/>
      <c r="AA381" s="4"/>
      <c r="AB381" s="5"/>
      <c r="AC381" s="4"/>
      <c r="AD381" s="5"/>
      <c r="AE381" s="4"/>
      <c r="AF381" s="5"/>
      <c r="AG381" s="4"/>
      <c r="AH381" s="5"/>
      <c r="AI381" s="4"/>
      <c r="AJ381" s="5"/>
      <c r="AK381" s="4"/>
      <c r="AL381" s="5"/>
      <c r="AM381" s="4"/>
      <c r="AN381" s="5"/>
    </row>
    <row r="382">
      <c r="A382" s="4"/>
      <c r="B382" s="5"/>
      <c r="C382" s="4"/>
      <c r="D382" s="5"/>
      <c r="E382" s="4"/>
      <c r="F382" s="5"/>
      <c r="G382" s="4"/>
      <c r="H382" s="5"/>
      <c r="I382" s="4"/>
      <c r="J382" s="5"/>
      <c r="K382" s="4"/>
      <c r="L382" s="5"/>
      <c r="M382" s="4"/>
      <c r="N382" s="5"/>
      <c r="O382" s="4"/>
      <c r="P382" s="5"/>
      <c r="Q382" s="4"/>
      <c r="R382" s="5"/>
      <c r="S382" s="4"/>
      <c r="T382" s="5"/>
      <c r="U382" s="4"/>
      <c r="V382" s="5"/>
      <c r="W382" s="4"/>
      <c r="X382" s="5"/>
      <c r="Y382" s="4"/>
      <c r="Z382" s="5"/>
      <c r="AA382" s="4"/>
      <c r="AB382" s="5"/>
      <c r="AC382" s="4"/>
      <c r="AD382" s="5"/>
      <c r="AE382" s="4"/>
      <c r="AF382" s="5"/>
      <c r="AG382" s="4"/>
      <c r="AH382" s="5"/>
      <c r="AI382" s="4"/>
      <c r="AJ382" s="5"/>
      <c r="AK382" s="4"/>
      <c r="AL382" s="5"/>
      <c r="AM382" s="4"/>
      <c r="AN382" s="5"/>
    </row>
    <row r="383">
      <c r="A383" s="4"/>
      <c r="B383" s="5"/>
      <c r="C383" s="4"/>
      <c r="D383" s="5"/>
      <c r="E383" s="4"/>
      <c r="F383" s="5"/>
      <c r="G383" s="4"/>
      <c r="H383" s="5"/>
      <c r="I383" s="4"/>
      <c r="J383" s="5"/>
      <c r="K383" s="4"/>
      <c r="L383" s="5"/>
      <c r="M383" s="4"/>
      <c r="N383" s="5"/>
      <c r="O383" s="4"/>
      <c r="P383" s="5"/>
      <c r="Q383" s="4"/>
      <c r="R383" s="5"/>
      <c r="S383" s="4"/>
      <c r="T383" s="5"/>
      <c r="U383" s="4"/>
      <c r="V383" s="5"/>
      <c r="W383" s="4"/>
      <c r="X383" s="5"/>
      <c r="Y383" s="4"/>
      <c r="Z383" s="5"/>
      <c r="AA383" s="4"/>
      <c r="AB383" s="5"/>
      <c r="AC383" s="4"/>
      <c r="AD383" s="5"/>
      <c r="AE383" s="4"/>
      <c r="AF383" s="5"/>
      <c r="AG383" s="4"/>
      <c r="AH383" s="5"/>
      <c r="AI383" s="4"/>
      <c r="AJ383" s="5"/>
      <c r="AK383" s="4"/>
      <c r="AL383" s="5"/>
      <c r="AM383" s="4"/>
      <c r="AN383" s="5"/>
    </row>
    <row r="384">
      <c r="A384" s="4"/>
      <c r="B384" s="5"/>
      <c r="C384" s="4"/>
      <c r="D384" s="5"/>
      <c r="E384" s="4"/>
      <c r="F384" s="5"/>
      <c r="G384" s="4"/>
      <c r="H384" s="5"/>
      <c r="I384" s="4"/>
      <c r="J384" s="5"/>
      <c r="K384" s="4"/>
      <c r="L384" s="5"/>
      <c r="M384" s="4"/>
      <c r="N384" s="5"/>
      <c r="O384" s="4"/>
      <c r="P384" s="5"/>
      <c r="Q384" s="4"/>
      <c r="R384" s="5"/>
      <c r="S384" s="4"/>
      <c r="T384" s="5"/>
      <c r="U384" s="4"/>
      <c r="V384" s="5"/>
      <c r="W384" s="4"/>
      <c r="X384" s="5"/>
      <c r="Y384" s="4"/>
      <c r="Z384" s="5"/>
      <c r="AA384" s="4"/>
      <c r="AB384" s="5"/>
      <c r="AC384" s="4"/>
      <c r="AD384" s="5"/>
      <c r="AE384" s="4"/>
      <c r="AF384" s="5"/>
      <c r="AG384" s="4"/>
      <c r="AH384" s="5"/>
      <c r="AI384" s="4"/>
      <c r="AJ384" s="5"/>
      <c r="AK384" s="4"/>
      <c r="AL384" s="5"/>
      <c r="AM384" s="4"/>
      <c r="AN384" s="5"/>
    </row>
    <row r="385">
      <c r="A385" s="4"/>
      <c r="B385" s="5"/>
      <c r="C385" s="4"/>
      <c r="D385" s="5"/>
      <c r="E385" s="4"/>
      <c r="F385" s="5"/>
      <c r="G385" s="4"/>
      <c r="H385" s="5"/>
      <c r="I385" s="4"/>
      <c r="J385" s="5"/>
      <c r="K385" s="4"/>
      <c r="L385" s="5"/>
      <c r="M385" s="4"/>
      <c r="N385" s="5"/>
      <c r="O385" s="4"/>
      <c r="P385" s="5"/>
      <c r="Q385" s="4"/>
      <c r="R385" s="5"/>
      <c r="S385" s="4"/>
      <c r="T385" s="5"/>
      <c r="U385" s="4"/>
      <c r="V385" s="5"/>
      <c r="W385" s="4"/>
      <c r="X385" s="5"/>
      <c r="Y385" s="4"/>
      <c r="Z385" s="5"/>
      <c r="AA385" s="4"/>
      <c r="AB385" s="5"/>
      <c r="AC385" s="4"/>
      <c r="AD385" s="5"/>
      <c r="AE385" s="4"/>
      <c r="AF385" s="5"/>
      <c r="AG385" s="4"/>
      <c r="AH385" s="5"/>
      <c r="AI385" s="4"/>
      <c r="AJ385" s="5"/>
      <c r="AK385" s="4"/>
      <c r="AL385" s="5"/>
      <c r="AM385" s="4"/>
      <c r="AN385" s="5"/>
    </row>
    <row r="386">
      <c r="A386" s="4"/>
      <c r="B386" s="5"/>
      <c r="C386" s="4"/>
      <c r="D386" s="5"/>
      <c r="E386" s="4"/>
      <c r="F386" s="5"/>
      <c r="G386" s="4"/>
      <c r="H386" s="5"/>
      <c r="I386" s="4"/>
      <c r="J386" s="5"/>
      <c r="K386" s="4"/>
      <c r="L386" s="5"/>
      <c r="M386" s="4"/>
      <c r="N386" s="5"/>
      <c r="O386" s="4"/>
      <c r="P386" s="5"/>
      <c r="Q386" s="4"/>
      <c r="R386" s="5"/>
      <c r="S386" s="4"/>
      <c r="T386" s="5"/>
      <c r="U386" s="4"/>
      <c r="V386" s="5"/>
      <c r="W386" s="4"/>
      <c r="X386" s="5"/>
      <c r="Y386" s="4"/>
      <c r="Z386" s="5"/>
      <c r="AA386" s="4"/>
      <c r="AB386" s="5"/>
      <c r="AC386" s="4"/>
      <c r="AD386" s="5"/>
      <c r="AE386" s="4"/>
      <c r="AF386" s="5"/>
      <c r="AG386" s="4"/>
      <c r="AH386" s="5"/>
      <c r="AI386" s="4"/>
      <c r="AJ386" s="5"/>
      <c r="AK386" s="4"/>
      <c r="AL386" s="5"/>
      <c r="AM386" s="4"/>
      <c r="AN386" s="5"/>
    </row>
    <row r="387">
      <c r="A387" s="4"/>
      <c r="B387" s="5"/>
      <c r="C387" s="4"/>
      <c r="D387" s="5"/>
      <c r="E387" s="4"/>
      <c r="F387" s="5"/>
      <c r="G387" s="4"/>
      <c r="H387" s="5"/>
      <c r="I387" s="4"/>
      <c r="J387" s="5"/>
      <c r="K387" s="4"/>
      <c r="L387" s="5"/>
      <c r="M387" s="4"/>
      <c r="N387" s="5"/>
      <c r="O387" s="4"/>
      <c r="P387" s="5"/>
      <c r="Q387" s="4"/>
      <c r="R387" s="5"/>
      <c r="S387" s="4"/>
      <c r="T387" s="5"/>
      <c r="U387" s="4"/>
      <c r="V387" s="5"/>
      <c r="W387" s="4"/>
      <c r="X387" s="5"/>
      <c r="Y387" s="4"/>
      <c r="Z387" s="5"/>
      <c r="AA387" s="4"/>
      <c r="AB387" s="5"/>
      <c r="AC387" s="4"/>
      <c r="AD387" s="5"/>
      <c r="AE387" s="4"/>
      <c r="AF387" s="5"/>
      <c r="AG387" s="4"/>
      <c r="AH387" s="5"/>
      <c r="AI387" s="4"/>
      <c r="AJ387" s="5"/>
      <c r="AK387" s="4"/>
      <c r="AL387" s="5"/>
      <c r="AM387" s="4"/>
      <c r="AN387" s="5"/>
    </row>
    <row r="388">
      <c r="A388" s="4"/>
      <c r="B388" s="5"/>
      <c r="C388" s="4"/>
      <c r="D388" s="5"/>
      <c r="E388" s="4"/>
      <c r="F388" s="5"/>
      <c r="G388" s="4"/>
      <c r="H388" s="5"/>
      <c r="I388" s="4"/>
      <c r="J388" s="5"/>
      <c r="K388" s="4"/>
      <c r="L388" s="5"/>
      <c r="M388" s="4"/>
      <c r="N388" s="5"/>
      <c r="O388" s="4"/>
      <c r="P388" s="5"/>
      <c r="Q388" s="4"/>
      <c r="R388" s="5"/>
      <c r="S388" s="4"/>
      <c r="T388" s="5"/>
      <c r="U388" s="4"/>
      <c r="V388" s="5"/>
      <c r="W388" s="4"/>
      <c r="X388" s="5"/>
      <c r="Y388" s="4"/>
      <c r="Z388" s="5"/>
      <c r="AA388" s="4"/>
      <c r="AB388" s="5"/>
      <c r="AC388" s="4"/>
      <c r="AD388" s="5"/>
      <c r="AE388" s="4"/>
      <c r="AF388" s="5"/>
      <c r="AG388" s="4"/>
      <c r="AH388" s="5"/>
      <c r="AI388" s="4"/>
      <c r="AJ388" s="5"/>
      <c r="AK388" s="4"/>
      <c r="AL388" s="5"/>
      <c r="AM388" s="4"/>
      <c r="AN388" s="5"/>
    </row>
    <row r="389">
      <c r="A389" s="4"/>
      <c r="B389" s="5"/>
      <c r="C389" s="4"/>
      <c r="D389" s="5"/>
      <c r="E389" s="4"/>
      <c r="F389" s="5"/>
      <c r="G389" s="4"/>
      <c r="H389" s="5"/>
      <c r="I389" s="4"/>
      <c r="J389" s="5"/>
      <c r="K389" s="4"/>
      <c r="L389" s="5"/>
      <c r="M389" s="4"/>
      <c r="N389" s="5"/>
      <c r="O389" s="4"/>
      <c r="P389" s="5"/>
      <c r="Q389" s="4"/>
      <c r="R389" s="5"/>
      <c r="S389" s="4"/>
      <c r="T389" s="5"/>
      <c r="U389" s="4"/>
      <c r="V389" s="5"/>
      <c r="W389" s="4"/>
      <c r="X389" s="5"/>
      <c r="Y389" s="4"/>
      <c r="Z389" s="5"/>
      <c r="AA389" s="4"/>
      <c r="AB389" s="5"/>
      <c r="AC389" s="4"/>
      <c r="AD389" s="5"/>
      <c r="AE389" s="4"/>
      <c r="AF389" s="5"/>
      <c r="AG389" s="4"/>
      <c r="AH389" s="5"/>
      <c r="AI389" s="4"/>
      <c r="AJ389" s="5"/>
      <c r="AK389" s="4"/>
      <c r="AL389" s="5"/>
      <c r="AM389" s="4"/>
      <c r="AN389" s="5"/>
    </row>
    <row r="390">
      <c r="A390" s="4"/>
      <c r="B390" s="5"/>
      <c r="C390" s="4"/>
      <c r="D390" s="5"/>
      <c r="E390" s="4"/>
      <c r="F390" s="5"/>
      <c r="G390" s="4"/>
      <c r="H390" s="5"/>
      <c r="I390" s="4"/>
      <c r="J390" s="5"/>
      <c r="K390" s="4"/>
      <c r="L390" s="5"/>
      <c r="M390" s="4"/>
      <c r="N390" s="5"/>
      <c r="O390" s="4"/>
      <c r="P390" s="5"/>
      <c r="Q390" s="4"/>
      <c r="R390" s="5"/>
      <c r="S390" s="4"/>
      <c r="T390" s="5"/>
      <c r="U390" s="4"/>
      <c r="V390" s="5"/>
      <c r="W390" s="4"/>
      <c r="X390" s="5"/>
      <c r="Y390" s="4"/>
      <c r="Z390" s="5"/>
      <c r="AA390" s="4"/>
      <c r="AB390" s="5"/>
      <c r="AC390" s="4"/>
      <c r="AD390" s="5"/>
      <c r="AE390" s="4"/>
      <c r="AF390" s="5"/>
      <c r="AG390" s="4"/>
      <c r="AH390" s="5"/>
      <c r="AI390" s="4"/>
      <c r="AJ390" s="5"/>
      <c r="AK390" s="4"/>
      <c r="AL390" s="5"/>
      <c r="AM390" s="4"/>
      <c r="AN390" s="5"/>
    </row>
    <row r="391">
      <c r="A391" s="4"/>
      <c r="B391" s="5"/>
      <c r="C391" s="4"/>
      <c r="D391" s="5"/>
      <c r="E391" s="4"/>
      <c r="F391" s="5"/>
      <c r="G391" s="4"/>
      <c r="H391" s="5"/>
      <c r="I391" s="4"/>
      <c r="J391" s="5"/>
      <c r="K391" s="4"/>
      <c r="L391" s="5"/>
      <c r="M391" s="4"/>
      <c r="N391" s="5"/>
      <c r="O391" s="4"/>
      <c r="P391" s="5"/>
      <c r="Q391" s="4"/>
      <c r="R391" s="5"/>
      <c r="S391" s="4"/>
      <c r="T391" s="5"/>
      <c r="U391" s="4"/>
      <c r="V391" s="5"/>
      <c r="W391" s="4"/>
      <c r="X391" s="5"/>
      <c r="Y391" s="4"/>
      <c r="Z391" s="5"/>
      <c r="AA391" s="4"/>
      <c r="AB391" s="5"/>
      <c r="AC391" s="4"/>
      <c r="AD391" s="5"/>
      <c r="AE391" s="4"/>
      <c r="AF391" s="5"/>
      <c r="AG391" s="4"/>
      <c r="AH391" s="5"/>
      <c r="AI391" s="4"/>
      <c r="AJ391" s="5"/>
      <c r="AK391" s="4"/>
      <c r="AL391" s="5"/>
      <c r="AM391" s="4"/>
      <c r="AN391" s="5"/>
    </row>
    <row r="392">
      <c r="A392" s="4"/>
      <c r="B392" s="5"/>
      <c r="C392" s="4"/>
      <c r="D392" s="5"/>
      <c r="E392" s="4"/>
      <c r="F392" s="5"/>
      <c r="G392" s="4"/>
      <c r="H392" s="5"/>
      <c r="I392" s="4"/>
      <c r="J392" s="5"/>
      <c r="K392" s="4"/>
      <c r="L392" s="5"/>
      <c r="M392" s="4"/>
      <c r="N392" s="5"/>
      <c r="O392" s="4"/>
      <c r="P392" s="5"/>
      <c r="Q392" s="4"/>
      <c r="R392" s="5"/>
      <c r="S392" s="4"/>
      <c r="T392" s="5"/>
      <c r="U392" s="4"/>
      <c r="V392" s="5"/>
      <c r="W392" s="4"/>
      <c r="X392" s="5"/>
      <c r="Y392" s="4"/>
      <c r="Z392" s="5"/>
      <c r="AA392" s="4"/>
      <c r="AB392" s="5"/>
      <c r="AC392" s="4"/>
      <c r="AD392" s="5"/>
      <c r="AE392" s="4"/>
      <c r="AF392" s="5"/>
      <c r="AG392" s="4"/>
      <c r="AH392" s="5"/>
      <c r="AI392" s="4"/>
      <c r="AJ392" s="5"/>
      <c r="AK392" s="4"/>
      <c r="AL392" s="5"/>
      <c r="AM392" s="4"/>
      <c r="AN392" s="5"/>
    </row>
    <row r="393">
      <c r="A393" s="4"/>
      <c r="B393" s="5"/>
      <c r="C393" s="4"/>
      <c r="D393" s="5"/>
      <c r="E393" s="4"/>
      <c r="F393" s="5"/>
      <c r="G393" s="4"/>
      <c r="H393" s="5"/>
      <c r="I393" s="4"/>
      <c r="J393" s="5"/>
      <c r="K393" s="4"/>
      <c r="L393" s="5"/>
      <c r="M393" s="4"/>
      <c r="N393" s="5"/>
      <c r="O393" s="4"/>
      <c r="P393" s="5"/>
      <c r="Q393" s="4"/>
      <c r="R393" s="5"/>
      <c r="S393" s="4"/>
      <c r="T393" s="5"/>
      <c r="U393" s="4"/>
      <c r="V393" s="5"/>
      <c r="W393" s="4"/>
      <c r="X393" s="5"/>
      <c r="Y393" s="4"/>
      <c r="Z393" s="5"/>
      <c r="AA393" s="4"/>
      <c r="AB393" s="5"/>
      <c r="AC393" s="4"/>
      <c r="AD393" s="5"/>
      <c r="AE393" s="4"/>
      <c r="AF393" s="5"/>
      <c r="AG393" s="4"/>
      <c r="AH393" s="5"/>
      <c r="AI393" s="4"/>
      <c r="AJ393" s="5"/>
      <c r="AK393" s="4"/>
      <c r="AL393" s="5"/>
      <c r="AM393" s="4"/>
      <c r="AN393" s="5"/>
    </row>
    <row r="394">
      <c r="A394" s="4"/>
      <c r="B394" s="5"/>
      <c r="C394" s="4"/>
      <c r="D394" s="5"/>
      <c r="E394" s="4"/>
      <c r="F394" s="5"/>
      <c r="G394" s="4"/>
      <c r="H394" s="5"/>
      <c r="I394" s="4"/>
      <c r="J394" s="5"/>
      <c r="K394" s="4"/>
      <c r="L394" s="5"/>
      <c r="M394" s="4"/>
      <c r="N394" s="5"/>
      <c r="O394" s="4"/>
      <c r="P394" s="5"/>
      <c r="Q394" s="4"/>
      <c r="R394" s="5"/>
      <c r="S394" s="4"/>
      <c r="T394" s="5"/>
      <c r="U394" s="4"/>
      <c r="V394" s="5"/>
      <c r="W394" s="4"/>
      <c r="X394" s="5"/>
      <c r="Y394" s="4"/>
      <c r="Z394" s="5"/>
      <c r="AA394" s="4"/>
      <c r="AB394" s="5"/>
      <c r="AC394" s="4"/>
      <c r="AD394" s="5"/>
      <c r="AE394" s="4"/>
      <c r="AF394" s="5"/>
      <c r="AG394" s="4"/>
      <c r="AH394" s="5"/>
      <c r="AI394" s="4"/>
      <c r="AJ394" s="5"/>
      <c r="AK394" s="4"/>
      <c r="AL394" s="5"/>
      <c r="AM394" s="4"/>
      <c r="AN394" s="5"/>
    </row>
    <row r="395">
      <c r="A395" s="4"/>
      <c r="B395" s="5"/>
      <c r="C395" s="4"/>
      <c r="D395" s="5"/>
      <c r="E395" s="4"/>
      <c r="F395" s="5"/>
      <c r="G395" s="4"/>
      <c r="H395" s="5"/>
      <c r="I395" s="4"/>
      <c r="J395" s="5"/>
      <c r="K395" s="4"/>
      <c r="L395" s="5"/>
      <c r="M395" s="4"/>
      <c r="N395" s="5"/>
      <c r="O395" s="4"/>
      <c r="P395" s="5"/>
      <c r="Q395" s="4"/>
      <c r="R395" s="5"/>
      <c r="S395" s="4"/>
      <c r="T395" s="5"/>
      <c r="U395" s="4"/>
      <c r="V395" s="5"/>
      <c r="W395" s="4"/>
      <c r="X395" s="5"/>
      <c r="Y395" s="4"/>
      <c r="Z395" s="5"/>
      <c r="AA395" s="4"/>
      <c r="AB395" s="5"/>
      <c r="AC395" s="4"/>
      <c r="AD395" s="5"/>
      <c r="AE395" s="4"/>
      <c r="AF395" s="5"/>
      <c r="AG395" s="4"/>
      <c r="AH395" s="5"/>
      <c r="AI395" s="4"/>
      <c r="AJ395" s="5"/>
      <c r="AK395" s="4"/>
      <c r="AL395" s="5"/>
      <c r="AM395" s="4"/>
      <c r="AN395" s="5"/>
    </row>
    <row r="396">
      <c r="A396" s="4"/>
      <c r="B396" s="5"/>
      <c r="C396" s="4"/>
      <c r="D396" s="5"/>
      <c r="E396" s="4"/>
      <c r="F396" s="5"/>
      <c r="G396" s="4"/>
      <c r="H396" s="5"/>
      <c r="I396" s="4"/>
      <c r="J396" s="5"/>
      <c r="K396" s="4"/>
      <c r="L396" s="5"/>
      <c r="M396" s="4"/>
      <c r="N396" s="5"/>
      <c r="O396" s="4"/>
      <c r="P396" s="5"/>
      <c r="Q396" s="4"/>
      <c r="R396" s="5"/>
      <c r="S396" s="4"/>
      <c r="T396" s="5"/>
      <c r="U396" s="4"/>
      <c r="V396" s="5"/>
      <c r="W396" s="4"/>
      <c r="X396" s="5"/>
      <c r="Y396" s="4"/>
      <c r="Z396" s="5"/>
      <c r="AA396" s="4"/>
      <c r="AB396" s="5"/>
      <c r="AC396" s="4"/>
      <c r="AD396" s="5"/>
      <c r="AE396" s="4"/>
      <c r="AF396" s="5"/>
      <c r="AG396" s="4"/>
      <c r="AH396" s="5"/>
      <c r="AI396" s="4"/>
      <c r="AJ396" s="5"/>
      <c r="AK396" s="4"/>
      <c r="AL396" s="5"/>
      <c r="AM396" s="4"/>
      <c r="AN396" s="5"/>
    </row>
    <row r="397">
      <c r="A397" s="4"/>
      <c r="B397" s="5"/>
      <c r="C397" s="4"/>
      <c r="D397" s="5"/>
      <c r="E397" s="4"/>
      <c r="F397" s="5"/>
      <c r="G397" s="4"/>
      <c r="H397" s="5"/>
      <c r="I397" s="4"/>
      <c r="J397" s="5"/>
      <c r="K397" s="4"/>
      <c r="L397" s="5"/>
      <c r="M397" s="4"/>
      <c r="N397" s="5"/>
      <c r="O397" s="4"/>
      <c r="P397" s="5"/>
      <c r="Q397" s="4"/>
      <c r="R397" s="5"/>
      <c r="S397" s="4"/>
      <c r="T397" s="5"/>
      <c r="U397" s="4"/>
      <c r="V397" s="5"/>
      <c r="W397" s="4"/>
      <c r="X397" s="5"/>
      <c r="Y397" s="4"/>
      <c r="Z397" s="5"/>
      <c r="AA397" s="4"/>
      <c r="AB397" s="5"/>
      <c r="AC397" s="4"/>
      <c r="AD397" s="5"/>
      <c r="AE397" s="4"/>
      <c r="AF397" s="5"/>
      <c r="AG397" s="4"/>
      <c r="AH397" s="5"/>
      <c r="AI397" s="4"/>
      <c r="AJ397" s="5"/>
      <c r="AK397" s="4"/>
      <c r="AL397" s="5"/>
      <c r="AM397" s="4"/>
      <c r="AN397" s="5"/>
    </row>
    <row r="398">
      <c r="A398" s="4"/>
      <c r="B398" s="5"/>
      <c r="C398" s="4"/>
      <c r="D398" s="5"/>
      <c r="E398" s="4"/>
      <c r="F398" s="5"/>
      <c r="G398" s="4"/>
      <c r="H398" s="5"/>
      <c r="I398" s="4"/>
      <c r="J398" s="5"/>
      <c r="K398" s="4"/>
      <c r="L398" s="5"/>
      <c r="M398" s="4"/>
      <c r="N398" s="5"/>
      <c r="O398" s="4"/>
      <c r="P398" s="5"/>
      <c r="Q398" s="4"/>
      <c r="R398" s="5"/>
      <c r="S398" s="4"/>
      <c r="T398" s="5"/>
      <c r="U398" s="4"/>
      <c r="V398" s="5"/>
      <c r="W398" s="4"/>
      <c r="X398" s="5"/>
      <c r="Y398" s="4"/>
      <c r="Z398" s="5"/>
      <c r="AA398" s="4"/>
      <c r="AB398" s="5"/>
      <c r="AC398" s="4"/>
      <c r="AD398" s="5"/>
      <c r="AE398" s="4"/>
      <c r="AF398" s="5"/>
      <c r="AG398" s="4"/>
      <c r="AH398" s="5"/>
      <c r="AI398" s="4"/>
      <c r="AJ398" s="5"/>
      <c r="AK398" s="4"/>
      <c r="AL398" s="5"/>
      <c r="AM398" s="4"/>
      <c r="AN398" s="5"/>
    </row>
    <row r="399">
      <c r="A399" s="4"/>
      <c r="B399" s="5"/>
      <c r="C399" s="4"/>
      <c r="D399" s="5"/>
      <c r="E399" s="4"/>
      <c r="F399" s="5"/>
      <c r="G399" s="4"/>
      <c r="H399" s="5"/>
      <c r="I399" s="4"/>
      <c r="J399" s="5"/>
      <c r="K399" s="4"/>
      <c r="L399" s="5"/>
      <c r="M399" s="4"/>
      <c r="N399" s="5"/>
      <c r="O399" s="4"/>
      <c r="P399" s="5"/>
      <c r="Q399" s="4"/>
      <c r="R399" s="5"/>
      <c r="S399" s="4"/>
      <c r="T399" s="5"/>
      <c r="U399" s="4"/>
      <c r="V399" s="5"/>
      <c r="W399" s="4"/>
      <c r="X399" s="5"/>
      <c r="Y399" s="4"/>
      <c r="Z399" s="5"/>
      <c r="AA399" s="4"/>
      <c r="AB399" s="5"/>
      <c r="AC399" s="4"/>
      <c r="AD399" s="5"/>
      <c r="AE399" s="4"/>
      <c r="AF399" s="5"/>
      <c r="AG399" s="4"/>
      <c r="AH399" s="5"/>
      <c r="AI399" s="4"/>
      <c r="AJ399" s="5"/>
      <c r="AK399" s="4"/>
      <c r="AL399" s="5"/>
      <c r="AM399" s="4"/>
      <c r="AN399" s="5"/>
    </row>
    <row r="400">
      <c r="A400" s="4"/>
      <c r="B400" s="5"/>
      <c r="C400" s="4"/>
      <c r="D400" s="5"/>
      <c r="E400" s="4"/>
      <c r="F400" s="5"/>
      <c r="G400" s="4"/>
      <c r="H400" s="5"/>
      <c r="I400" s="4"/>
      <c r="J400" s="5"/>
      <c r="K400" s="4"/>
      <c r="L400" s="5"/>
      <c r="M400" s="4"/>
      <c r="N400" s="5"/>
      <c r="O400" s="4"/>
      <c r="P400" s="5"/>
      <c r="Q400" s="4"/>
      <c r="R400" s="5"/>
      <c r="S400" s="4"/>
      <c r="T400" s="5"/>
      <c r="U400" s="4"/>
      <c r="V400" s="5"/>
      <c r="W400" s="4"/>
      <c r="X400" s="5"/>
      <c r="Y400" s="4"/>
      <c r="Z400" s="5"/>
      <c r="AA400" s="4"/>
      <c r="AB400" s="5"/>
      <c r="AC400" s="4"/>
      <c r="AD400" s="5"/>
      <c r="AE400" s="4"/>
      <c r="AF400" s="5"/>
      <c r="AG400" s="4"/>
      <c r="AH400" s="5"/>
      <c r="AI400" s="4"/>
      <c r="AJ400" s="5"/>
      <c r="AK400" s="4"/>
      <c r="AL400" s="5"/>
      <c r="AM400" s="4"/>
      <c r="AN400" s="5"/>
    </row>
    <row r="401">
      <c r="A401" s="4"/>
      <c r="B401" s="5"/>
      <c r="C401" s="4"/>
      <c r="D401" s="5"/>
      <c r="E401" s="4"/>
      <c r="F401" s="5"/>
      <c r="G401" s="4"/>
      <c r="H401" s="5"/>
      <c r="I401" s="4"/>
      <c r="J401" s="5"/>
      <c r="K401" s="4"/>
      <c r="L401" s="5"/>
      <c r="M401" s="4"/>
      <c r="N401" s="5"/>
      <c r="O401" s="4"/>
      <c r="P401" s="5"/>
      <c r="Q401" s="4"/>
      <c r="R401" s="5"/>
      <c r="S401" s="4"/>
      <c r="T401" s="5"/>
      <c r="U401" s="4"/>
      <c r="V401" s="5"/>
      <c r="W401" s="4"/>
      <c r="X401" s="5"/>
      <c r="Y401" s="4"/>
      <c r="Z401" s="5"/>
      <c r="AA401" s="4"/>
      <c r="AB401" s="5"/>
      <c r="AC401" s="4"/>
      <c r="AD401" s="5"/>
      <c r="AE401" s="4"/>
      <c r="AF401" s="5"/>
      <c r="AG401" s="4"/>
      <c r="AH401" s="5"/>
      <c r="AI401" s="4"/>
      <c r="AJ401" s="5"/>
      <c r="AK401" s="4"/>
      <c r="AL401" s="5"/>
      <c r="AM401" s="4"/>
      <c r="AN401" s="5"/>
    </row>
    <row r="402">
      <c r="A402" s="4"/>
      <c r="B402" s="5"/>
      <c r="C402" s="4"/>
      <c r="D402" s="5"/>
      <c r="E402" s="4"/>
      <c r="F402" s="5"/>
      <c r="G402" s="4"/>
      <c r="H402" s="5"/>
      <c r="I402" s="4"/>
      <c r="J402" s="5"/>
      <c r="K402" s="4"/>
      <c r="L402" s="5"/>
      <c r="M402" s="4"/>
      <c r="N402" s="5"/>
      <c r="O402" s="4"/>
      <c r="P402" s="5"/>
      <c r="Q402" s="4"/>
      <c r="R402" s="5"/>
      <c r="S402" s="4"/>
      <c r="T402" s="5"/>
      <c r="U402" s="4"/>
      <c r="V402" s="5"/>
      <c r="W402" s="4"/>
      <c r="X402" s="5"/>
      <c r="Y402" s="4"/>
      <c r="Z402" s="5"/>
      <c r="AA402" s="4"/>
      <c r="AB402" s="5"/>
      <c r="AC402" s="4"/>
      <c r="AD402" s="5"/>
      <c r="AE402" s="4"/>
      <c r="AF402" s="5"/>
      <c r="AG402" s="4"/>
      <c r="AH402" s="5"/>
      <c r="AI402" s="4"/>
      <c r="AJ402" s="5"/>
      <c r="AK402" s="4"/>
      <c r="AL402" s="5"/>
      <c r="AM402" s="4"/>
      <c r="AN402" s="5"/>
    </row>
    <row r="403">
      <c r="A403" s="4"/>
      <c r="B403" s="5"/>
      <c r="C403" s="4"/>
      <c r="D403" s="5"/>
      <c r="E403" s="4"/>
      <c r="F403" s="5"/>
      <c r="G403" s="4"/>
      <c r="H403" s="5"/>
      <c r="I403" s="4"/>
      <c r="J403" s="5"/>
      <c r="K403" s="4"/>
      <c r="L403" s="5"/>
      <c r="M403" s="4"/>
      <c r="N403" s="5"/>
      <c r="O403" s="4"/>
      <c r="P403" s="5"/>
      <c r="Q403" s="4"/>
      <c r="R403" s="5"/>
      <c r="S403" s="4"/>
      <c r="T403" s="5"/>
      <c r="U403" s="4"/>
      <c r="V403" s="5"/>
      <c r="W403" s="4"/>
      <c r="X403" s="5"/>
      <c r="Y403" s="4"/>
      <c r="Z403" s="5"/>
      <c r="AA403" s="4"/>
      <c r="AB403" s="5"/>
      <c r="AC403" s="4"/>
      <c r="AD403" s="5"/>
      <c r="AE403" s="4"/>
      <c r="AF403" s="5"/>
      <c r="AG403" s="4"/>
      <c r="AH403" s="5"/>
      <c r="AI403" s="4"/>
      <c r="AJ403" s="5"/>
      <c r="AK403" s="4"/>
      <c r="AL403" s="5"/>
      <c r="AM403" s="4"/>
      <c r="AN403" s="5"/>
    </row>
    <row r="404">
      <c r="A404" s="4"/>
      <c r="B404" s="5"/>
      <c r="C404" s="4"/>
      <c r="D404" s="5"/>
      <c r="E404" s="4"/>
      <c r="F404" s="5"/>
      <c r="G404" s="4"/>
      <c r="H404" s="5"/>
      <c r="I404" s="4"/>
      <c r="J404" s="5"/>
      <c r="K404" s="4"/>
      <c r="L404" s="5"/>
      <c r="M404" s="4"/>
      <c r="N404" s="5"/>
      <c r="O404" s="4"/>
      <c r="P404" s="5"/>
      <c r="Q404" s="4"/>
      <c r="R404" s="5"/>
      <c r="S404" s="4"/>
      <c r="T404" s="5"/>
      <c r="U404" s="4"/>
      <c r="V404" s="5"/>
      <c r="W404" s="4"/>
      <c r="X404" s="5"/>
      <c r="Y404" s="4"/>
      <c r="Z404" s="5"/>
      <c r="AA404" s="4"/>
      <c r="AB404" s="5"/>
      <c r="AC404" s="4"/>
      <c r="AD404" s="5"/>
      <c r="AE404" s="4"/>
      <c r="AF404" s="5"/>
      <c r="AG404" s="4"/>
      <c r="AH404" s="5"/>
      <c r="AI404" s="4"/>
      <c r="AJ404" s="5"/>
      <c r="AK404" s="4"/>
      <c r="AL404" s="5"/>
      <c r="AM404" s="4"/>
      <c r="AN404" s="5"/>
    </row>
    <row r="405">
      <c r="A405" s="4"/>
      <c r="B405" s="5"/>
      <c r="C405" s="4"/>
      <c r="D405" s="5"/>
      <c r="E405" s="4"/>
      <c r="F405" s="5"/>
      <c r="G405" s="4"/>
      <c r="H405" s="5"/>
      <c r="I405" s="4"/>
      <c r="J405" s="5"/>
      <c r="K405" s="4"/>
      <c r="L405" s="5"/>
      <c r="M405" s="4"/>
      <c r="N405" s="5"/>
      <c r="O405" s="4"/>
      <c r="P405" s="5"/>
      <c r="Q405" s="4"/>
      <c r="R405" s="5"/>
      <c r="S405" s="4"/>
      <c r="T405" s="5"/>
      <c r="U405" s="4"/>
      <c r="V405" s="5"/>
      <c r="W405" s="4"/>
      <c r="X405" s="5"/>
      <c r="Y405" s="4"/>
      <c r="Z405" s="5"/>
      <c r="AA405" s="4"/>
      <c r="AB405" s="5"/>
      <c r="AC405" s="4"/>
      <c r="AD405" s="5"/>
      <c r="AE405" s="4"/>
      <c r="AF405" s="5"/>
      <c r="AG405" s="4"/>
      <c r="AH405" s="5"/>
      <c r="AI405" s="4"/>
      <c r="AJ405" s="5"/>
      <c r="AK405" s="4"/>
      <c r="AL405" s="5"/>
      <c r="AM405" s="4"/>
      <c r="AN405" s="5"/>
    </row>
    <row r="406">
      <c r="A406" s="4"/>
      <c r="B406" s="5"/>
      <c r="C406" s="4"/>
      <c r="D406" s="5"/>
      <c r="E406" s="4"/>
      <c r="F406" s="5"/>
      <c r="G406" s="4"/>
      <c r="H406" s="5"/>
      <c r="I406" s="4"/>
      <c r="J406" s="5"/>
      <c r="K406" s="4"/>
      <c r="L406" s="5"/>
      <c r="M406" s="4"/>
      <c r="N406" s="5"/>
      <c r="O406" s="4"/>
      <c r="P406" s="5"/>
      <c r="Q406" s="4"/>
      <c r="R406" s="5"/>
      <c r="S406" s="4"/>
      <c r="T406" s="5"/>
      <c r="U406" s="4"/>
      <c r="V406" s="5"/>
      <c r="W406" s="4"/>
      <c r="X406" s="5"/>
      <c r="Y406" s="4"/>
      <c r="Z406" s="5"/>
      <c r="AA406" s="4"/>
      <c r="AB406" s="5"/>
      <c r="AC406" s="4"/>
      <c r="AD406" s="5"/>
      <c r="AE406" s="4"/>
      <c r="AF406" s="5"/>
      <c r="AG406" s="4"/>
      <c r="AH406" s="5"/>
      <c r="AI406" s="4"/>
      <c r="AJ406" s="5"/>
      <c r="AK406" s="4"/>
      <c r="AL406" s="5"/>
      <c r="AM406" s="4"/>
      <c r="AN406" s="5"/>
    </row>
    <row r="407">
      <c r="A407" s="4"/>
      <c r="B407" s="5"/>
      <c r="C407" s="4"/>
      <c r="D407" s="5"/>
      <c r="E407" s="4"/>
      <c r="F407" s="5"/>
      <c r="G407" s="4"/>
      <c r="H407" s="5"/>
      <c r="I407" s="4"/>
      <c r="J407" s="5"/>
      <c r="K407" s="4"/>
      <c r="L407" s="5"/>
      <c r="M407" s="4"/>
      <c r="N407" s="5"/>
      <c r="O407" s="4"/>
      <c r="P407" s="5"/>
      <c r="Q407" s="4"/>
      <c r="R407" s="5"/>
      <c r="S407" s="4"/>
      <c r="T407" s="5"/>
      <c r="U407" s="4"/>
      <c r="V407" s="5"/>
      <c r="W407" s="4"/>
      <c r="X407" s="5"/>
      <c r="Y407" s="4"/>
      <c r="Z407" s="5"/>
      <c r="AA407" s="4"/>
      <c r="AB407" s="5"/>
      <c r="AC407" s="4"/>
      <c r="AD407" s="5"/>
      <c r="AE407" s="4"/>
      <c r="AF407" s="5"/>
      <c r="AG407" s="4"/>
      <c r="AH407" s="5"/>
      <c r="AI407" s="4"/>
      <c r="AJ407" s="5"/>
      <c r="AK407" s="4"/>
      <c r="AL407" s="5"/>
      <c r="AM407" s="4"/>
      <c r="AN407" s="5"/>
    </row>
    <row r="408">
      <c r="A408" s="4"/>
      <c r="B408" s="5"/>
      <c r="C408" s="4"/>
      <c r="D408" s="5"/>
      <c r="E408" s="4"/>
      <c r="F408" s="5"/>
      <c r="G408" s="4"/>
      <c r="H408" s="5"/>
      <c r="I408" s="4"/>
      <c r="J408" s="5"/>
      <c r="K408" s="4"/>
      <c r="L408" s="5"/>
      <c r="M408" s="4"/>
      <c r="N408" s="5"/>
      <c r="O408" s="4"/>
      <c r="P408" s="5"/>
      <c r="Q408" s="4"/>
      <c r="R408" s="5"/>
      <c r="S408" s="4"/>
      <c r="T408" s="5"/>
      <c r="U408" s="4"/>
      <c r="V408" s="5"/>
      <c r="W408" s="4"/>
      <c r="X408" s="5"/>
      <c r="Y408" s="4"/>
      <c r="Z408" s="5"/>
      <c r="AA408" s="4"/>
      <c r="AB408" s="5"/>
      <c r="AC408" s="4"/>
      <c r="AD408" s="5"/>
      <c r="AE408" s="4"/>
      <c r="AF408" s="5"/>
      <c r="AG408" s="4"/>
      <c r="AH408" s="5"/>
      <c r="AI408" s="4"/>
      <c r="AJ408" s="5"/>
      <c r="AK408" s="4"/>
      <c r="AL408" s="5"/>
      <c r="AM408" s="4"/>
      <c r="AN408" s="5"/>
    </row>
    <row r="409">
      <c r="A409" s="4"/>
      <c r="B409" s="5"/>
      <c r="C409" s="4"/>
      <c r="D409" s="5"/>
      <c r="E409" s="4"/>
      <c r="F409" s="5"/>
      <c r="G409" s="4"/>
      <c r="H409" s="5"/>
      <c r="I409" s="4"/>
      <c r="J409" s="5"/>
      <c r="K409" s="4"/>
      <c r="L409" s="5"/>
      <c r="M409" s="4"/>
      <c r="N409" s="5"/>
      <c r="O409" s="4"/>
      <c r="P409" s="5"/>
      <c r="Q409" s="4"/>
      <c r="R409" s="5"/>
      <c r="S409" s="4"/>
      <c r="T409" s="5"/>
      <c r="U409" s="4"/>
      <c r="V409" s="5"/>
      <c r="W409" s="4"/>
      <c r="X409" s="5"/>
      <c r="Y409" s="4"/>
      <c r="Z409" s="5"/>
      <c r="AA409" s="4"/>
      <c r="AB409" s="5"/>
      <c r="AC409" s="4"/>
      <c r="AD409" s="5"/>
      <c r="AE409" s="4"/>
      <c r="AF409" s="5"/>
      <c r="AG409" s="4"/>
      <c r="AH409" s="5"/>
      <c r="AI409" s="4"/>
      <c r="AJ409" s="5"/>
      <c r="AK409" s="4"/>
      <c r="AL409" s="5"/>
      <c r="AM409" s="4"/>
      <c r="AN409" s="5"/>
    </row>
    <row r="410">
      <c r="A410" s="4"/>
      <c r="B410" s="5"/>
      <c r="C410" s="4"/>
      <c r="D410" s="5"/>
      <c r="E410" s="4"/>
      <c r="F410" s="5"/>
      <c r="G410" s="4"/>
      <c r="H410" s="5"/>
      <c r="I410" s="4"/>
      <c r="J410" s="5"/>
      <c r="K410" s="4"/>
      <c r="L410" s="5"/>
      <c r="M410" s="4"/>
      <c r="N410" s="5"/>
      <c r="O410" s="4"/>
      <c r="P410" s="5"/>
      <c r="Q410" s="4"/>
      <c r="R410" s="5"/>
      <c r="S410" s="4"/>
      <c r="T410" s="5"/>
      <c r="U410" s="4"/>
      <c r="V410" s="5"/>
      <c r="W410" s="4"/>
      <c r="X410" s="5"/>
      <c r="Y410" s="4"/>
      <c r="Z410" s="5"/>
      <c r="AA410" s="4"/>
      <c r="AB410" s="5"/>
      <c r="AC410" s="4"/>
      <c r="AD410" s="5"/>
      <c r="AE410" s="4"/>
      <c r="AF410" s="5"/>
      <c r="AG410" s="4"/>
      <c r="AH410" s="5"/>
      <c r="AI410" s="4"/>
      <c r="AJ410" s="5"/>
      <c r="AK410" s="4"/>
      <c r="AL410" s="5"/>
      <c r="AM410" s="4"/>
      <c r="AN410" s="5"/>
    </row>
    <row r="411">
      <c r="A411" s="4"/>
      <c r="B411" s="5"/>
      <c r="C411" s="4"/>
      <c r="D411" s="5"/>
      <c r="E411" s="4"/>
      <c r="F411" s="5"/>
      <c r="G411" s="4"/>
      <c r="H411" s="5"/>
      <c r="I411" s="4"/>
      <c r="J411" s="5"/>
      <c r="K411" s="4"/>
      <c r="L411" s="5"/>
      <c r="M411" s="4"/>
      <c r="N411" s="5"/>
      <c r="O411" s="4"/>
      <c r="P411" s="5"/>
      <c r="Q411" s="4"/>
      <c r="R411" s="5"/>
      <c r="S411" s="4"/>
      <c r="T411" s="5"/>
      <c r="U411" s="4"/>
      <c r="V411" s="5"/>
      <c r="W411" s="4"/>
      <c r="X411" s="5"/>
      <c r="Y411" s="4"/>
      <c r="Z411" s="5"/>
      <c r="AA411" s="4"/>
      <c r="AB411" s="5"/>
      <c r="AC411" s="4"/>
      <c r="AD411" s="5"/>
      <c r="AE411" s="4"/>
      <c r="AF411" s="5"/>
      <c r="AG411" s="4"/>
      <c r="AH411" s="5"/>
      <c r="AI411" s="4"/>
      <c r="AJ411" s="5"/>
      <c r="AK411" s="4"/>
      <c r="AL411" s="5"/>
      <c r="AM411" s="4"/>
      <c r="AN411" s="5"/>
    </row>
    <row r="412">
      <c r="A412" s="4"/>
      <c r="B412" s="5"/>
      <c r="C412" s="4"/>
      <c r="D412" s="5"/>
      <c r="E412" s="4"/>
      <c r="F412" s="5"/>
      <c r="G412" s="4"/>
      <c r="H412" s="5"/>
      <c r="I412" s="4"/>
      <c r="J412" s="5"/>
      <c r="K412" s="4"/>
      <c r="L412" s="5"/>
      <c r="M412" s="4"/>
      <c r="N412" s="5"/>
      <c r="O412" s="4"/>
      <c r="P412" s="5"/>
      <c r="Q412" s="4"/>
      <c r="R412" s="5"/>
      <c r="S412" s="4"/>
      <c r="T412" s="5"/>
      <c r="U412" s="4"/>
      <c r="V412" s="5"/>
      <c r="W412" s="4"/>
      <c r="X412" s="5"/>
      <c r="Y412" s="4"/>
      <c r="Z412" s="5"/>
      <c r="AA412" s="4"/>
      <c r="AB412" s="5"/>
      <c r="AC412" s="4"/>
      <c r="AD412" s="5"/>
      <c r="AE412" s="4"/>
      <c r="AF412" s="5"/>
      <c r="AG412" s="4"/>
      <c r="AH412" s="5"/>
      <c r="AI412" s="4"/>
      <c r="AJ412" s="5"/>
      <c r="AK412" s="4"/>
      <c r="AL412" s="5"/>
      <c r="AM412" s="4"/>
      <c r="AN412" s="5"/>
    </row>
    <row r="413">
      <c r="A413" s="4"/>
      <c r="B413" s="5"/>
      <c r="C413" s="4"/>
      <c r="D413" s="5"/>
      <c r="E413" s="4"/>
      <c r="F413" s="5"/>
      <c r="G413" s="4"/>
      <c r="H413" s="5"/>
      <c r="I413" s="4"/>
      <c r="J413" s="5"/>
      <c r="K413" s="4"/>
      <c r="L413" s="5"/>
      <c r="M413" s="4"/>
      <c r="N413" s="5"/>
      <c r="O413" s="4"/>
      <c r="P413" s="5"/>
      <c r="Q413" s="4"/>
      <c r="R413" s="5"/>
      <c r="S413" s="4"/>
      <c r="T413" s="5"/>
      <c r="U413" s="4"/>
      <c r="V413" s="5"/>
      <c r="W413" s="4"/>
      <c r="X413" s="5"/>
      <c r="Y413" s="4"/>
      <c r="Z413" s="5"/>
      <c r="AA413" s="4"/>
      <c r="AB413" s="5"/>
      <c r="AC413" s="4"/>
      <c r="AD413" s="5"/>
      <c r="AE413" s="4"/>
      <c r="AF413" s="5"/>
      <c r="AG413" s="4"/>
      <c r="AH413" s="5"/>
      <c r="AI413" s="4"/>
      <c r="AJ413" s="5"/>
      <c r="AK413" s="4"/>
      <c r="AL413" s="5"/>
      <c r="AM413" s="4"/>
      <c r="AN413" s="5"/>
    </row>
    <row r="414">
      <c r="A414" s="4"/>
      <c r="B414" s="5"/>
      <c r="C414" s="4"/>
      <c r="D414" s="5"/>
      <c r="E414" s="4"/>
      <c r="F414" s="5"/>
      <c r="G414" s="4"/>
      <c r="H414" s="5"/>
      <c r="I414" s="4"/>
      <c r="J414" s="5"/>
      <c r="K414" s="4"/>
      <c r="L414" s="5"/>
      <c r="M414" s="4"/>
      <c r="N414" s="5"/>
      <c r="O414" s="4"/>
      <c r="P414" s="5"/>
      <c r="Q414" s="4"/>
      <c r="R414" s="5"/>
      <c r="S414" s="4"/>
      <c r="T414" s="5"/>
      <c r="U414" s="4"/>
      <c r="V414" s="5"/>
      <c r="W414" s="4"/>
      <c r="X414" s="5"/>
      <c r="Y414" s="4"/>
      <c r="Z414" s="5"/>
      <c r="AA414" s="4"/>
      <c r="AB414" s="5"/>
      <c r="AC414" s="4"/>
      <c r="AD414" s="5"/>
      <c r="AE414" s="4"/>
      <c r="AF414" s="5"/>
      <c r="AG414" s="4"/>
      <c r="AH414" s="5"/>
      <c r="AI414" s="4"/>
      <c r="AJ414" s="5"/>
      <c r="AK414" s="4"/>
      <c r="AL414" s="5"/>
      <c r="AM414" s="4"/>
      <c r="AN414" s="5"/>
    </row>
    <row r="415">
      <c r="A415" s="4"/>
      <c r="B415" s="5"/>
      <c r="C415" s="4"/>
      <c r="D415" s="5"/>
      <c r="E415" s="4"/>
      <c r="F415" s="5"/>
      <c r="G415" s="4"/>
      <c r="H415" s="5"/>
      <c r="I415" s="4"/>
      <c r="J415" s="5"/>
      <c r="K415" s="4"/>
      <c r="L415" s="5"/>
      <c r="M415" s="4"/>
      <c r="N415" s="5"/>
      <c r="O415" s="4"/>
      <c r="P415" s="5"/>
      <c r="Q415" s="4"/>
      <c r="R415" s="5"/>
      <c r="S415" s="4"/>
      <c r="T415" s="5"/>
      <c r="U415" s="4"/>
      <c r="V415" s="5"/>
      <c r="W415" s="4"/>
      <c r="X415" s="5"/>
      <c r="Y415" s="4"/>
      <c r="Z415" s="5"/>
      <c r="AA415" s="4"/>
      <c r="AB415" s="5"/>
      <c r="AC415" s="4"/>
      <c r="AD415" s="5"/>
      <c r="AE415" s="4"/>
      <c r="AF415" s="5"/>
      <c r="AG415" s="4"/>
      <c r="AH415" s="5"/>
      <c r="AI415" s="4"/>
      <c r="AJ415" s="5"/>
      <c r="AK415" s="4"/>
      <c r="AL415" s="5"/>
      <c r="AM415" s="4"/>
      <c r="AN415" s="5"/>
    </row>
    <row r="416">
      <c r="A416" s="4"/>
      <c r="B416" s="5"/>
      <c r="C416" s="4"/>
      <c r="D416" s="5"/>
      <c r="E416" s="4"/>
      <c r="F416" s="5"/>
      <c r="G416" s="4"/>
      <c r="H416" s="5"/>
      <c r="I416" s="4"/>
      <c r="J416" s="5"/>
      <c r="K416" s="4"/>
      <c r="L416" s="5"/>
      <c r="M416" s="4"/>
      <c r="N416" s="5"/>
      <c r="O416" s="4"/>
      <c r="P416" s="5"/>
      <c r="Q416" s="4"/>
      <c r="R416" s="5"/>
      <c r="S416" s="4"/>
      <c r="T416" s="5"/>
      <c r="U416" s="4"/>
      <c r="V416" s="5"/>
      <c r="W416" s="4"/>
      <c r="X416" s="5"/>
      <c r="Y416" s="4"/>
      <c r="Z416" s="5"/>
      <c r="AA416" s="4"/>
      <c r="AB416" s="5"/>
      <c r="AC416" s="4"/>
      <c r="AD416" s="5"/>
      <c r="AE416" s="4"/>
      <c r="AF416" s="5"/>
      <c r="AG416" s="4"/>
      <c r="AH416" s="5"/>
      <c r="AI416" s="4"/>
      <c r="AJ416" s="5"/>
      <c r="AK416" s="4"/>
      <c r="AL416" s="5"/>
      <c r="AM416" s="4"/>
      <c r="AN416" s="5"/>
    </row>
    <row r="417">
      <c r="A417" s="4"/>
      <c r="B417" s="5"/>
      <c r="C417" s="4"/>
      <c r="D417" s="5"/>
      <c r="E417" s="4"/>
      <c r="F417" s="5"/>
      <c r="G417" s="4"/>
      <c r="H417" s="5"/>
      <c r="I417" s="4"/>
      <c r="J417" s="5"/>
      <c r="K417" s="4"/>
      <c r="L417" s="5"/>
      <c r="M417" s="4"/>
      <c r="N417" s="5"/>
      <c r="O417" s="4"/>
      <c r="P417" s="5"/>
      <c r="Q417" s="4"/>
      <c r="R417" s="5"/>
      <c r="S417" s="4"/>
      <c r="T417" s="5"/>
      <c r="U417" s="4"/>
      <c r="V417" s="5"/>
      <c r="W417" s="4"/>
      <c r="X417" s="5"/>
      <c r="Y417" s="4"/>
      <c r="Z417" s="5"/>
      <c r="AA417" s="4"/>
      <c r="AB417" s="5"/>
      <c r="AC417" s="4"/>
      <c r="AD417" s="5"/>
      <c r="AE417" s="4"/>
      <c r="AF417" s="5"/>
      <c r="AG417" s="4"/>
      <c r="AH417" s="5"/>
      <c r="AI417" s="4"/>
      <c r="AJ417" s="5"/>
      <c r="AK417" s="4"/>
      <c r="AL417" s="5"/>
      <c r="AM417" s="4"/>
      <c r="AN417" s="5"/>
    </row>
    <row r="418">
      <c r="A418" s="4"/>
      <c r="B418" s="5"/>
      <c r="C418" s="4"/>
      <c r="D418" s="5"/>
      <c r="E418" s="4"/>
      <c r="F418" s="5"/>
      <c r="G418" s="4"/>
      <c r="H418" s="5"/>
      <c r="I418" s="4"/>
      <c r="J418" s="5"/>
      <c r="K418" s="4"/>
      <c r="L418" s="5"/>
      <c r="M418" s="4"/>
      <c r="N418" s="5"/>
      <c r="O418" s="4"/>
      <c r="P418" s="5"/>
      <c r="Q418" s="4"/>
      <c r="R418" s="5"/>
      <c r="S418" s="4"/>
      <c r="T418" s="5"/>
      <c r="U418" s="4"/>
      <c r="V418" s="5"/>
      <c r="W418" s="4"/>
      <c r="X418" s="5"/>
      <c r="Y418" s="4"/>
      <c r="Z418" s="5"/>
      <c r="AA418" s="4"/>
      <c r="AB418" s="5"/>
      <c r="AC418" s="4"/>
      <c r="AD418" s="5"/>
      <c r="AE418" s="4"/>
      <c r="AF418" s="5"/>
      <c r="AG418" s="4"/>
      <c r="AH418" s="5"/>
      <c r="AI418" s="4"/>
      <c r="AJ418" s="5"/>
      <c r="AK418" s="4"/>
      <c r="AL418" s="5"/>
      <c r="AM418" s="4"/>
      <c r="AN418" s="5"/>
    </row>
    <row r="419">
      <c r="A419" s="4"/>
      <c r="B419" s="5"/>
      <c r="C419" s="4"/>
      <c r="D419" s="5"/>
      <c r="E419" s="4"/>
      <c r="F419" s="5"/>
      <c r="G419" s="4"/>
      <c r="H419" s="5"/>
      <c r="I419" s="4"/>
      <c r="J419" s="5"/>
      <c r="K419" s="4"/>
      <c r="L419" s="5"/>
      <c r="M419" s="4"/>
      <c r="N419" s="5"/>
      <c r="O419" s="4"/>
      <c r="P419" s="5"/>
      <c r="Q419" s="4"/>
      <c r="R419" s="5"/>
      <c r="S419" s="4"/>
      <c r="T419" s="5"/>
      <c r="U419" s="4"/>
      <c r="V419" s="5"/>
      <c r="W419" s="4"/>
      <c r="X419" s="5"/>
      <c r="Y419" s="4"/>
      <c r="Z419" s="5"/>
      <c r="AA419" s="4"/>
      <c r="AB419" s="5"/>
      <c r="AC419" s="4"/>
      <c r="AD419" s="5"/>
      <c r="AE419" s="4"/>
      <c r="AF419" s="5"/>
      <c r="AG419" s="4"/>
      <c r="AH419" s="5"/>
      <c r="AI419" s="4"/>
      <c r="AJ419" s="5"/>
      <c r="AK419" s="4"/>
      <c r="AL419" s="5"/>
      <c r="AM419" s="4"/>
      <c r="AN419" s="5"/>
    </row>
    <row r="420">
      <c r="A420" s="4"/>
      <c r="B420" s="5"/>
      <c r="C420" s="4"/>
      <c r="D420" s="5"/>
      <c r="E420" s="4"/>
      <c r="F420" s="5"/>
      <c r="G420" s="4"/>
      <c r="H420" s="5"/>
      <c r="I420" s="4"/>
      <c r="J420" s="5"/>
      <c r="K420" s="4"/>
      <c r="L420" s="5"/>
      <c r="M420" s="4"/>
      <c r="N420" s="5"/>
      <c r="O420" s="4"/>
      <c r="P420" s="5"/>
      <c r="Q420" s="4"/>
      <c r="R420" s="5"/>
      <c r="S420" s="4"/>
      <c r="T420" s="5"/>
      <c r="U420" s="4"/>
      <c r="V420" s="5"/>
      <c r="W420" s="4"/>
      <c r="X420" s="5"/>
      <c r="Y420" s="4"/>
      <c r="Z420" s="5"/>
      <c r="AA420" s="4"/>
      <c r="AB420" s="5"/>
      <c r="AC420" s="4"/>
      <c r="AD420" s="5"/>
      <c r="AE420" s="4"/>
      <c r="AF420" s="5"/>
      <c r="AG420" s="4"/>
      <c r="AH420" s="5"/>
      <c r="AI420" s="4"/>
      <c r="AJ420" s="5"/>
      <c r="AK420" s="4"/>
      <c r="AL420" s="5"/>
      <c r="AM420" s="4"/>
      <c r="AN420" s="5"/>
    </row>
    <row r="421">
      <c r="A421" s="4"/>
      <c r="B421" s="5"/>
      <c r="C421" s="4"/>
      <c r="D421" s="5"/>
      <c r="E421" s="4"/>
      <c r="F421" s="5"/>
      <c r="G421" s="4"/>
      <c r="H421" s="5"/>
      <c r="I421" s="4"/>
      <c r="J421" s="5"/>
      <c r="K421" s="4"/>
      <c r="L421" s="5"/>
      <c r="M421" s="4"/>
      <c r="N421" s="5"/>
      <c r="O421" s="4"/>
      <c r="P421" s="5"/>
      <c r="Q421" s="4"/>
      <c r="R421" s="5"/>
      <c r="S421" s="4"/>
      <c r="T421" s="5"/>
      <c r="U421" s="4"/>
      <c r="V421" s="5"/>
      <c r="W421" s="4"/>
      <c r="X421" s="5"/>
      <c r="Y421" s="4"/>
      <c r="Z421" s="5"/>
      <c r="AA421" s="4"/>
      <c r="AB421" s="5"/>
      <c r="AC421" s="4"/>
      <c r="AD421" s="5"/>
      <c r="AE421" s="4"/>
      <c r="AF421" s="5"/>
      <c r="AG421" s="4"/>
      <c r="AH421" s="5"/>
      <c r="AI421" s="4"/>
      <c r="AJ421" s="5"/>
      <c r="AK421" s="4"/>
      <c r="AL421" s="5"/>
      <c r="AM421" s="4"/>
      <c r="AN421" s="5"/>
    </row>
    <row r="422">
      <c r="A422" s="4"/>
      <c r="B422" s="5"/>
      <c r="C422" s="4"/>
      <c r="D422" s="5"/>
      <c r="E422" s="4"/>
      <c r="F422" s="5"/>
      <c r="G422" s="4"/>
      <c r="H422" s="5"/>
      <c r="I422" s="4"/>
      <c r="J422" s="5"/>
      <c r="K422" s="4"/>
      <c r="L422" s="5"/>
      <c r="M422" s="4"/>
      <c r="N422" s="5"/>
      <c r="O422" s="4"/>
      <c r="P422" s="5"/>
      <c r="Q422" s="4"/>
      <c r="R422" s="5"/>
      <c r="S422" s="4"/>
      <c r="T422" s="5"/>
      <c r="U422" s="4"/>
      <c r="V422" s="5"/>
      <c r="W422" s="4"/>
      <c r="X422" s="5"/>
      <c r="Y422" s="4"/>
      <c r="Z422" s="5"/>
      <c r="AA422" s="4"/>
      <c r="AB422" s="5"/>
      <c r="AC422" s="4"/>
      <c r="AD422" s="5"/>
      <c r="AE422" s="4"/>
      <c r="AF422" s="5"/>
      <c r="AG422" s="4"/>
      <c r="AH422" s="5"/>
      <c r="AI422" s="4"/>
      <c r="AJ422" s="5"/>
      <c r="AK422" s="4"/>
      <c r="AL422" s="5"/>
      <c r="AM422" s="4"/>
      <c r="AN422" s="5"/>
    </row>
    <row r="423">
      <c r="A423" s="4"/>
      <c r="B423" s="5"/>
      <c r="C423" s="4"/>
      <c r="D423" s="5"/>
      <c r="E423" s="4"/>
      <c r="F423" s="5"/>
      <c r="G423" s="4"/>
      <c r="H423" s="5"/>
      <c r="I423" s="4"/>
      <c r="J423" s="5"/>
      <c r="K423" s="4"/>
      <c r="L423" s="5"/>
      <c r="M423" s="4"/>
      <c r="N423" s="5"/>
      <c r="O423" s="4"/>
      <c r="P423" s="5"/>
      <c r="Q423" s="4"/>
      <c r="R423" s="5"/>
      <c r="S423" s="4"/>
      <c r="T423" s="5"/>
      <c r="U423" s="4"/>
      <c r="V423" s="5"/>
      <c r="W423" s="4"/>
      <c r="X423" s="5"/>
      <c r="Y423" s="4"/>
      <c r="Z423" s="5"/>
      <c r="AA423" s="4"/>
      <c r="AB423" s="5"/>
      <c r="AC423" s="4"/>
      <c r="AD423" s="5"/>
      <c r="AE423" s="4"/>
      <c r="AF423" s="5"/>
      <c r="AG423" s="4"/>
      <c r="AH423" s="5"/>
      <c r="AI423" s="4"/>
      <c r="AJ423" s="5"/>
      <c r="AK423" s="4"/>
      <c r="AL423" s="5"/>
      <c r="AM423" s="4"/>
      <c r="AN423" s="5"/>
    </row>
    <row r="424">
      <c r="A424" s="4"/>
      <c r="B424" s="5"/>
      <c r="C424" s="4"/>
      <c r="D424" s="5"/>
      <c r="E424" s="4"/>
      <c r="F424" s="5"/>
      <c r="G424" s="4"/>
      <c r="H424" s="5"/>
      <c r="I424" s="4"/>
      <c r="J424" s="5"/>
      <c r="K424" s="4"/>
      <c r="L424" s="5"/>
      <c r="M424" s="4"/>
      <c r="N424" s="5"/>
      <c r="O424" s="4"/>
      <c r="P424" s="5"/>
      <c r="Q424" s="4"/>
      <c r="R424" s="5"/>
      <c r="S424" s="4"/>
      <c r="T424" s="5"/>
      <c r="U424" s="4"/>
      <c r="V424" s="5"/>
      <c r="W424" s="4"/>
      <c r="X424" s="5"/>
      <c r="Y424" s="4"/>
      <c r="Z424" s="5"/>
      <c r="AA424" s="4"/>
      <c r="AB424" s="5"/>
      <c r="AC424" s="4"/>
      <c r="AD424" s="5"/>
      <c r="AE424" s="4"/>
      <c r="AF424" s="5"/>
      <c r="AG424" s="4"/>
      <c r="AH424" s="5"/>
      <c r="AI424" s="4"/>
      <c r="AJ424" s="5"/>
      <c r="AK424" s="4"/>
      <c r="AL424" s="5"/>
      <c r="AM424" s="4"/>
      <c r="AN424" s="5"/>
    </row>
    <row r="425">
      <c r="A425" s="4"/>
      <c r="B425" s="5"/>
      <c r="C425" s="4"/>
      <c r="D425" s="5"/>
      <c r="E425" s="4"/>
      <c r="F425" s="5"/>
      <c r="G425" s="4"/>
      <c r="H425" s="5"/>
      <c r="I425" s="4"/>
      <c r="J425" s="5"/>
      <c r="K425" s="4"/>
      <c r="L425" s="5"/>
      <c r="M425" s="4"/>
      <c r="N425" s="5"/>
      <c r="O425" s="4"/>
      <c r="P425" s="5"/>
      <c r="Q425" s="4"/>
      <c r="R425" s="5"/>
      <c r="S425" s="4"/>
      <c r="T425" s="5"/>
      <c r="U425" s="4"/>
      <c r="V425" s="5"/>
      <c r="W425" s="4"/>
      <c r="X425" s="5"/>
      <c r="Y425" s="4"/>
      <c r="Z425" s="5"/>
      <c r="AA425" s="4"/>
      <c r="AB425" s="5"/>
      <c r="AC425" s="4"/>
      <c r="AD425" s="5"/>
      <c r="AE425" s="4"/>
      <c r="AF425" s="5"/>
      <c r="AG425" s="4"/>
      <c r="AH425" s="5"/>
      <c r="AI425" s="4"/>
      <c r="AJ425" s="5"/>
      <c r="AK425" s="4"/>
      <c r="AL425" s="5"/>
      <c r="AM425" s="4"/>
      <c r="AN425" s="5"/>
    </row>
    <row r="426">
      <c r="A426" s="4"/>
      <c r="B426" s="5"/>
      <c r="C426" s="4"/>
      <c r="D426" s="5"/>
      <c r="E426" s="4"/>
      <c r="F426" s="5"/>
      <c r="G426" s="4"/>
      <c r="H426" s="5"/>
      <c r="I426" s="4"/>
      <c r="J426" s="5"/>
      <c r="K426" s="4"/>
      <c r="L426" s="5"/>
      <c r="M426" s="4"/>
      <c r="N426" s="5"/>
      <c r="O426" s="4"/>
      <c r="P426" s="5"/>
      <c r="Q426" s="4"/>
      <c r="R426" s="5"/>
      <c r="S426" s="4"/>
      <c r="T426" s="5"/>
      <c r="U426" s="4"/>
      <c r="V426" s="5"/>
      <c r="W426" s="4"/>
      <c r="X426" s="5"/>
      <c r="Y426" s="4"/>
      <c r="Z426" s="5"/>
      <c r="AA426" s="4"/>
      <c r="AB426" s="5"/>
      <c r="AC426" s="4"/>
      <c r="AD426" s="5"/>
      <c r="AE426" s="4"/>
      <c r="AF426" s="5"/>
      <c r="AG426" s="4"/>
      <c r="AH426" s="5"/>
      <c r="AI426" s="4"/>
      <c r="AJ426" s="5"/>
      <c r="AK426" s="4"/>
      <c r="AL426" s="5"/>
      <c r="AM426" s="4"/>
      <c r="AN426" s="5"/>
    </row>
    <row r="427">
      <c r="A427" s="4"/>
      <c r="B427" s="5"/>
      <c r="C427" s="4"/>
      <c r="D427" s="5"/>
      <c r="E427" s="4"/>
      <c r="F427" s="5"/>
      <c r="G427" s="4"/>
      <c r="H427" s="5"/>
      <c r="I427" s="4"/>
      <c r="J427" s="5"/>
      <c r="K427" s="4"/>
      <c r="L427" s="5"/>
      <c r="M427" s="4"/>
      <c r="N427" s="5"/>
      <c r="O427" s="4"/>
      <c r="P427" s="5"/>
      <c r="Q427" s="4"/>
      <c r="R427" s="5"/>
      <c r="S427" s="4"/>
      <c r="T427" s="5"/>
      <c r="U427" s="4"/>
      <c r="V427" s="5"/>
      <c r="W427" s="4"/>
      <c r="X427" s="5"/>
      <c r="Y427" s="4"/>
      <c r="Z427" s="5"/>
      <c r="AA427" s="4"/>
      <c r="AB427" s="5"/>
      <c r="AC427" s="4"/>
      <c r="AD427" s="5"/>
      <c r="AE427" s="4"/>
      <c r="AF427" s="5"/>
      <c r="AG427" s="4"/>
      <c r="AH427" s="5"/>
      <c r="AI427" s="4"/>
      <c r="AJ427" s="5"/>
      <c r="AK427" s="4"/>
      <c r="AL427" s="5"/>
      <c r="AM427" s="4"/>
      <c r="AN427" s="5"/>
    </row>
    <row r="428">
      <c r="A428" s="4"/>
      <c r="B428" s="5"/>
      <c r="C428" s="4"/>
      <c r="D428" s="5"/>
      <c r="E428" s="4"/>
      <c r="F428" s="5"/>
      <c r="G428" s="4"/>
      <c r="H428" s="5"/>
      <c r="I428" s="4"/>
      <c r="J428" s="5"/>
      <c r="K428" s="4"/>
      <c r="L428" s="5"/>
      <c r="M428" s="4"/>
      <c r="N428" s="5"/>
      <c r="O428" s="4"/>
      <c r="P428" s="5"/>
      <c r="Q428" s="4"/>
      <c r="R428" s="5"/>
      <c r="S428" s="4"/>
      <c r="T428" s="5"/>
      <c r="U428" s="4"/>
      <c r="V428" s="5"/>
      <c r="W428" s="4"/>
      <c r="X428" s="5"/>
      <c r="Y428" s="4"/>
      <c r="Z428" s="5"/>
      <c r="AA428" s="4"/>
      <c r="AB428" s="5"/>
      <c r="AC428" s="4"/>
      <c r="AD428" s="5"/>
      <c r="AE428" s="4"/>
      <c r="AF428" s="5"/>
      <c r="AG428" s="4"/>
      <c r="AH428" s="5"/>
      <c r="AI428" s="4"/>
      <c r="AJ428" s="5"/>
      <c r="AK428" s="4"/>
      <c r="AL428" s="5"/>
      <c r="AM428" s="4"/>
      <c r="AN428" s="5"/>
    </row>
    <row r="429">
      <c r="A429" s="4"/>
      <c r="B429" s="5"/>
      <c r="C429" s="4"/>
      <c r="D429" s="5"/>
      <c r="E429" s="4"/>
      <c r="F429" s="5"/>
      <c r="G429" s="4"/>
      <c r="H429" s="5"/>
      <c r="I429" s="4"/>
      <c r="J429" s="5"/>
      <c r="K429" s="4"/>
      <c r="L429" s="5"/>
      <c r="M429" s="4"/>
      <c r="N429" s="5"/>
      <c r="O429" s="4"/>
      <c r="P429" s="5"/>
      <c r="Q429" s="4"/>
      <c r="R429" s="5"/>
      <c r="S429" s="4"/>
      <c r="T429" s="5"/>
      <c r="U429" s="4"/>
      <c r="V429" s="5"/>
      <c r="W429" s="4"/>
      <c r="X429" s="5"/>
      <c r="Y429" s="4"/>
      <c r="Z429" s="5"/>
      <c r="AA429" s="4"/>
      <c r="AB429" s="5"/>
      <c r="AC429" s="4"/>
      <c r="AD429" s="5"/>
      <c r="AE429" s="4"/>
      <c r="AF429" s="5"/>
      <c r="AG429" s="4"/>
      <c r="AH429" s="5"/>
      <c r="AI429" s="4"/>
      <c r="AJ429" s="5"/>
      <c r="AK429" s="4"/>
      <c r="AL429" s="5"/>
      <c r="AM429" s="4"/>
      <c r="AN429" s="5"/>
    </row>
    <row r="430">
      <c r="A430" s="4"/>
      <c r="B430" s="5"/>
      <c r="C430" s="4"/>
      <c r="D430" s="5"/>
      <c r="E430" s="4"/>
      <c r="F430" s="5"/>
      <c r="G430" s="4"/>
      <c r="H430" s="5"/>
      <c r="I430" s="4"/>
      <c r="J430" s="5"/>
      <c r="K430" s="4"/>
      <c r="L430" s="5"/>
      <c r="M430" s="4"/>
      <c r="N430" s="5"/>
      <c r="O430" s="4"/>
      <c r="P430" s="5"/>
      <c r="Q430" s="4"/>
      <c r="R430" s="5"/>
      <c r="S430" s="4"/>
      <c r="T430" s="5"/>
      <c r="U430" s="4"/>
      <c r="V430" s="5"/>
      <c r="W430" s="4"/>
      <c r="X430" s="5"/>
      <c r="Y430" s="4"/>
      <c r="Z430" s="5"/>
      <c r="AA430" s="4"/>
      <c r="AB430" s="5"/>
      <c r="AC430" s="4"/>
      <c r="AD430" s="5"/>
      <c r="AE430" s="4"/>
      <c r="AF430" s="5"/>
      <c r="AG430" s="4"/>
      <c r="AH430" s="5"/>
      <c r="AI430" s="4"/>
      <c r="AJ430" s="5"/>
      <c r="AK430" s="4"/>
      <c r="AL430" s="5"/>
      <c r="AM430" s="4"/>
      <c r="AN430" s="5"/>
    </row>
    <row r="431">
      <c r="A431" s="4"/>
      <c r="B431" s="5"/>
      <c r="C431" s="4"/>
      <c r="D431" s="5"/>
      <c r="E431" s="4"/>
      <c r="F431" s="5"/>
      <c r="G431" s="4"/>
      <c r="H431" s="5"/>
      <c r="I431" s="4"/>
      <c r="J431" s="5"/>
      <c r="K431" s="4"/>
      <c r="L431" s="5"/>
      <c r="M431" s="4"/>
      <c r="N431" s="5"/>
      <c r="O431" s="4"/>
      <c r="P431" s="5"/>
      <c r="Q431" s="4"/>
      <c r="R431" s="5"/>
      <c r="S431" s="4"/>
      <c r="T431" s="5"/>
      <c r="U431" s="4"/>
      <c r="V431" s="5"/>
      <c r="W431" s="4"/>
      <c r="X431" s="5"/>
      <c r="Y431" s="4"/>
      <c r="Z431" s="5"/>
      <c r="AA431" s="4"/>
      <c r="AB431" s="5"/>
      <c r="AC431" s="4"/>
      <c r="AD431" s="5"/>
      <c r="AE431" s="4"/>
      <c r="AF431" s="5"/>
      <c r="AG431" s="4"/>
      <c r="AH431" s="5"/>
      <c r="AI431" s="4"/>
      <c r="AJ431" s="5"/>
      <c r="AK431" s="4"/>
      <c r="AL431" s="5"/>
      <c r="AM431" s="4"/>
      <c r="AN431" s="5"/>
    </row>
    <row r="432">
      <c r="A432" s="4"/>
      <c r="B432" s="5"/>
      <c r="C432" s="4"/>
      <c r="D432" s="5"/>
      <c r="E432" s="4"/>
      <c r="F432" s="5"/>
      <c r="G432" s="4"/>
      <c r="H432" s="5"/>
      <c r="I432" s="4"/>
      <c r="J432" s="5"/>
      <c r="K432" s="4"/>
      <c r="L432" s="5"/>
      <c r="M432" s="4"/>
      <c r="N432" s="5"/>
      <c r="O432" s="4"/>
      <c r="P432" s="5"/>
      <c r="Q432" s="4"/>
      <c r="R432" s="5"/>
      <c r="S432" s="4"/>
      <c r="T432" s="5"/>
      <c r="U432" s="4"/>
      <c r="V432" s="5"/>
      <c r="W432" s="4"/>
      <c r="X432" s="5"/>
      <c r="Y432" s="4"/>
      <c r="Z432" s="5"/>
      <c r="AA432" s="4"/>
      <c r="AB432" s="5"/>
      <c r="AC432" s="4"/>
      <c r="AD432" s="5"/>
      <c r="AE432" s="4"/>
      <c r="AF432" s="5"/>
      <c r="AG432" s="4"/>
      <c r="AH432" s="5"/>
      <c r="AI432" s="4"/>
      <c r="AJ432" s="5"/>
      <c r="AK432" s="4"/>
      <c r="AL432" s="5"/>
      <c r="AM432" s="4"/>
      <c r="AN432" s="5"/>
    </row>
    <row r="433">
      <c r="A433" s="4"/>
      <c r="B433" s="5"/>
      <c r="C433" s="4"/>
      <c r="D433" s="5"/>
      <c r="E433" s="4"/>
      <c r="F433" s="5"/>
      <c r="G433" s="4"/>
      <c r="H433" s="5"/>
      <c r="I433" s="4"/>
      <c r="J433" s="5"/>
      <c r="K433" s="4"/>
      <c r="L433" s="5"/>
      <c r="M433" s="4"/>
      <c r="N433" s="5"/>
      <c r="O433" s="4"/>
      <c r="P433" s="5"/>
      <c r="Q433" s="4"/>
      <c r="R433" s="5"/>
      <c r="S433" s="4"/>
      <c r="T433" s="5"/>
      <c r="U433" s="4"/>
      <c r="V433" s="5"/>
      <c r="W433" s="4"/>
      <c r="X433" s="5"/>
      <c r="Y433" s="4"/>
      <c r="Z433" s="5"/>
      <c r="AA433" s="4"/>
      <c r="AB433" s="5"/>
      <c r="AC433" s="4"/>
      <c r="AD433" s="5"/>
      <c r="AE433" s="4"/>
      <c r="AF433" s="5"/>
      <c r="AG433" s="4"/>
      <c r="AH433" s="5"/>
      <c r="AI433" s="4"/>
      <c r="AJ433" s="5"/>
      <c r="AK433" s="4"/>
      <c r="AL433" s="5"/>
      <c r="AM433" s="4"/>
      <c r="AN433" s="5"/>
    </row>
    <row r="434">
      <c r="A434" s="4"/>
      <c r="B434" s="5"/>
      <c r="C434" s="4"/>
      <c r="D434" s="5"/>
      <c r="E434" s="4"/>
      <c r="F434" s="5"/>
      <c r="G434" s="4"/>
      <c r="H434" s="5"/>
      <c r="I434" s="4"/>
      <c r="J434" s="5"/>
      <c r="K434" s="4"/>
      <c r="L434" s="5"/>
      <c r="M434" s="4"/>
      <c r="N434" s="5"/>
      <c r="O434" s="4"/>
      <c r="P434" s="5"/>
      <c r="Q434" s="4"/>
      <c r="R434" s="5"/>
      <c r="S434" s="4"/>
      <c r="T434" s="5"/>
      <c r="U434" s="4"/>
      <c r="V434" s="5"/>
      <c r="W434" s="4"/>
      <c r="X434" s="5"/>
      <c r="Y434" s="4"/>
      <c r="Z434" s="5"/>
      <c r="AA434" s="4"/>
      <c r="AB434" s="5"/>
      <c r="AC434" s="4"/>
      <c r="AD434" s="5"/>
      <c r="AE434" s="4"/>
      <c r="AF434" s="5"/>
      <c r="AG434" s="4"/>
      <c r="AH434" s="5"/>
      <c r="AI434" s="4"/>
      <c r="AJ434" s="5"/>
      <c r="AK434" s="4"/>
      <c r="AL434" s="5"/>
      <c r="AM434" s="4"/>
      <c r="AN434" s="5"/>
    </row>
    <row r="435">
      <c r="A435" s="4"/>
      <c r="B435" s="5"/>
      <c r="C435" s="4"/>
      <c r="D435" s="5"/>
      <c r="E435" s="4"/>
      <c r="F435" s="5"/>
      <c r="G435" s="4"/>
      <c r="H435" s="5"/>
      <c r="I435" s="4"/>
      <c r="J435" s="5"/>
      <c r="K435" s="4"/>
      <c r="L435" s="5"/>
      <c r="M435" s="4"/>
      <c r="N435" s="5"/>
      <c r="O435" s="4"/>
      <c r="P435" s="5"/>
      <c r="Q435" s="4"/>
      <c r="R435" s="5"/>
      <c r="S435" s="4"/>
      <c r="T435" s="5"/>
      <c r="U435" s="4"/>
      <c r="V435" s="5"/>
      <c r="W435" s="4"/>
      <c r="X435" s="5"/>
      <c r="Y435" s="4"/>
      <c r="Z435" s="5"/>
      <c r="AA435" s="4"/>
      <c r="AB435" s="5"/>
      <c r="AC435" s="4"/>
      <c r="AD435" s="5"/>
      <c r="AE435" s="4"/>
      <c r="AF435" s="5"/>
      <c r="AG435" s="4"/>
      <c r="AH435" s="5"/>
      <c r="AI435" s="4"/>
      <c r="AJ435" s="5"/>
      <c r="AK435" s="4"/>
      <c r="AL435" s="5"/>
      <c r="AM435" s="4"/>
      <c r="AN435" s="5"/>
    </row>
    <row r="436">
      <c r="A436" s="4"/>
      <c r="B436" s="5"/>
      <c r="C436" s="4"/>
      <c r="D436" s="5"/>
      <c r="E436" s="4"/>
      <c r="F436" s="5"/>
      <c r="G436" s="4"/>
      <c r="H436" s="5"/>
      <c r="I436" s="4"/>
      <c r="J436" s="5"/>
      <c r="K436" s="4"/>
      <c r="L436" s="5"/>
      <c r="M436" s="4"/>
      <c r="N436" s="5"/>
      <c r="O436" s="4"/>
      <c r="P436" s="5"/>
      <c r="Q436" s="4"/>
      <c r="R436" s="5"/>
      <c r="S436" s="4"/>
      <c r="T436" s="5"/>
      <c r="U436" s="4"/>
      <c r="V436" s="5"/>
      <c r="W436" s="4"/>
      <c r="X436" s="5"/>
      <c r="Y436" s="4"/>
      <c r="Z436" s="5"/>
      <c r="AA436" s="4"/>
      <c r="AB436" s="5"/>
      <c r="AC436" s="4"/>
      <c r="AD436" s="5"/>
      <c r="AE436" s="4"/>
      <c r="AF436" s="5"/>
      <c r="AG436" s="4"/>
      <c r="AH436" s="5"/>
      <c r="AI436" s="4"/>
      <c r="AJ436" s="5"/>
      <c r="AK436" s="4"/>
      <c r="AL436" s="5"/>
      <c r="AM436" s="4"/>
      <c r="AN436" s="5"/>
    </row>
    <row r="437">
      <c r="A437" s="4"/>
      <c r="B437" s="5"/>
      <c r="C437" s="4"/>
      <c r="D437" s="5"/>
      <c r="E437" s="4"/>
      <c r="F437" s="5"/>
      <c r="G437" s="4"/>
      <c r="H437" s="5"/>
      <c r="I437" s="4"/>
      <c r="J437" s="5"/>
      <c r="K437" s="4"/>
      <c r="L437" s="5"/>
      <c r="M437" s="4"/>
      <c r="N437" s="5"/>
      <c r="O437" s="4"/>
      <c r="P437" s="5"/>
      <c r="Q437" s="4"/>
      <c r="R437" s="5"/>
      <c r="S437" s="4"/>
      <c r="T437" s="5"/>
      <c r="U437" s="4"/>
      <c r="V437" s="5"/>
      <c r="W437" s="4"/>
      <c r="X437" s="5"/>
      <c r="Y437" s="4"/>
      <c r="Z437" s="5"/>
      <c r="AA437" s="4"/>
      <c r="AB437" s="5"/>
      <c r="AC437" s="4"/>
      <c r="AD437" s="5"/>
      <c r="AE437" s="4"/>
      <c r="AF437" s="5"/>
      <c r="AG437" s="4"/>
      <c r="AH437" s="5"/>
      <c r="AI437" s="4"/>
      <c r="AJ437" s="5"/>
      <c r="AK437" s="4"/>
      <c r="AL437" s="5"/>
      <c r="AM437" s="4"/>
      <c r="AN437" s="5"/>
    </row>
    <row r="438">
      <c r="A438" s="4"/>
      <c r="B438" s="5"/>
      <c r="C438" s="4"/>
      <c r="D438" s="5"/>
      <c r="E438" s="4"/>
      <c r="F438" s="5"/>
      <c r="G438" s="4"/>
      <c r="H438" s="5"/>
      <c r="I438" s="4"/>
      <c r="J438" s="5"/>
      <c r="K438" s="4"/>
      <c r="L438" s="5"/>
      <c r="M438" s="4"/>
      <c r="N438" s="5"/>
      <c r="O438" s="4"/>
      <c r="P438" s="5"/>
      <c r="Q438" s="4"/>
      <c r="R438" s="5"/>
      <c r="S438" s="4"/>
      <c r="T438" s="5"/>
      <c r="U438" s="4"/>
      <c r="V438" s="5"/>
      <c r="W438" s="4"/>
      <c r="X438" s="5"/>
      <c r="Y438" s="4"/>
      <c r="Z438" s="5"/>
      <c r="AA438" s="4"/>
      <c r="AB438" s="5"/>
      <c r="AC438" s="4"/>
      <c r="AD438" s="5"/>
      <c r="AE438" s="4"/>
      <c r="AF438" s="5"/>
      <c r="AG438" s="4"/>
      <c r="AH438" s="5"/>
      <c r="AI438" s="4"/>
      <c r="AJ438" s="5"/>
      <c r="AK438" s="4"/>
      <c r="AL438" s="5"/>
      <c r="AM438" s="4"/>
      <c r="AN438" s="5"/>
    </row>
    <row r="439">
      <c r="A439" s="4"/>
      <c r="B439" s="5"/>
      <c r="C439" s="4"/>
      <c r="D439" s="5"/>
      <c r="E439" s="4"/>
      <c r="F439" s="5"/>
      <c r="G439" s="4"/>
      <c r="H439" s="5"/>
      <c r="I439" s="4"/>
      <c r="J439" s="5"/>
      <c r="K439" s="4"/>
      <c r="L439" s="5"/>
      <c r="M439" s="4"/>
      <c r="N439" s="5"/>
      <c r="O439" s="4"/>
      <c r="P439" s="5"/>
      <c r="Q439" s="4"/>
      <c r="R439" s="5"/>
      <c r="S439" s="4"/>
      <c r="T439" s="5"/>
      <c r="U439" s="4"/>
      <c r="V439" s="5"/>
      <c r="W439" s="4"/>
      <c r="X439" s="5"/>
      <c r="Y439" s="4"/>
      <c r="Z439" s="5"/>
      <c r="AA439" s="4"/>
      <c r="AB439" s="5"/>
      <c r="AC439" s="4"/>
      <c r="AD439" s="5"/>
      <c r="AE439" s="4"/>
      <c r="AF439" s="5"/>
      <c r="AG439" s="4"/>
      <c r="AH439" s="5"/>
      <c r="AI439" s="4"/>
      <c r="AJ439" s="5"/>
      <c r="AK439" s="4"/>
      <c r="AL439" s="5"/>
      <c r="AM439" s="4"/>
      <c r="AN439" s="5"/>
    </row>
    <row r="440">
      <c r="A440" s="4"/>
      <c r="B440" s="5"/>
      <c r="C440" s="4"/>
      <c r="D440" s="5"/>
      <c r="E440" s="4"/>
      <c r="F440" s="5"/>
      <c r="G440" s="4"/>
      <c r="H440" s="5"/>
      <c r="I440" s="4"/>
      <c r="J440" s="5"/>
      <c r="K440" s="4"/>
      <c r="L440" s="5"/>
      <c r="M440" s="4"/>
      <c r="N440" s="5"/>
      <c r="O440" s="4"/>
      <c r="P440" s="5"/>
      <c r="Q440" s="4"/>
      <c r="R440" s="5"/>
      <c r="S440" s="4"/>
      <c r="T440" s="5"/>
      <c r="U440" s="4"/>
      <c r="V440" s="5"/>
      <c r="W440" s="4"/>
      <c r="X440" s="5"/>
      <c r="Y440" s="4"/>
      <c r="Z440" s="5"/>
      <c r="AA440" s="4"/>
      <c r="AB440" s="5"/>
      <c r="AC440" s="4"/>
      <c r="AD440" s="5"/>
      <c r="AE440" s="4"/>
      <c r="AF440" s="5"/>
      <c r="AG440" s="4"/>
      <c r="AH440" s="5"/>
      <c r="AI440" s="4"/>
      <c r="AJ440" s="5"/>
      <c r="AK440" s="4"/>
      <c r="AL440" s="5"/>
      <c r="AM440" s="4"/>
      <c r="AN440" s="5"/>
    </row>
    <row r="441">
      <c r="A441" s="4"/>
      <c r="B441" s="5"/>
      <c r="C441" s="4"/>
      <c r="D441" s="5"/>
      <c r="E441" s="4"/>
      <c r="F441" s="5"/>
      <c r="G441" s="4"/>
      <c r="H441" s="5"/>
      <c r="I441" s="4"/>
      <c r="J441" s="5"/>
      <c r="K441" s="4"/>
      <c r="L441" s="5"/>
      <c r="M441" s="4"/>
      <c r="N441" s="5"/>
      <c r="O441" s="4"/>
      <c r="P441" s="5"/>
      <c r="Q441" s="4"/>
      <c r="R441" s="5"/>
      <c r="S441" s="4"/>
      <c r="T441" s="5"/>
      <c r="U441" s="4"/>
      <c r="V441" s="5"/>
      <c r="W441" s="4"/>
      <c r="X441" s="5"/>
      <c r="Y441" s="4"/>
      <c r="Z441" s="5"/>
      <c r="AA441" s="4"/>
      <c r="AB441" s="5"/>
      <c r="AC441" s="4"/>
      <c r="AD441" s="5"/>
      <c r="AE441" s="4"/>
      <c r="AF441" s="5"/>
      <c r="AG441" s="4"/>
      <c r="AH441" s="5"/>
      <c r="AI441" s="4"/>
      <c r="AJ441" s="5"/>
      <c r="AK441" s="4"/>
      <c r="AL441" s="5"/>
      <c r="AM441" s="4"/>
      <c r="AN441" s="5"/>
    </row>
    <row r="442">
      <c r="A442" s="4"/>
      <c r="B442" s="5"/>
      <c r="C442" s="4"/>
      <c r="D442" s="5"/>
      <c r="E442" s="4"/>
      <c r="F442" s="5"/>
      <c r="G442" s="4"/>
      <c r="H442" s="5"/>
      <c r="I442" s="4"/>
      <c r="J442" s="5"/>
      <c r="K442" s="4"/>
      <c r="L442" s="5"/>
      <c r="M442" s="4"/>
      <c r="N442" s="5"/>
      <c r="O442" s="4"/>
      <c r="P442" s="5"/>
      <c r="Q442" s="4"/>
      <c r="R442" s="5"/>
      <c r="S442" s="4"/>
      <c r="T442" s="5"/>
      <c r="U442" s="4"/>
      <c r="V442" s="5"/>
      <c r="W442" s="4"/>
      <c r="X442" s="5"/>
      <c r="Y442" s="4"/>
      <c r="Z442" s="5"/>
      <c r="AA442" s="4"/>
      <c r="AB442" s="5"/>
      <c r="AC442" s="4"/>
      <c r="AD442" s="5"/>
      <c r="AE442" s="4"/>
      <c r="AF442" s="5"/>
      <c r="AG442" s="4"/>
      <c r="AH442" s="5"/>
      <c r="AI442" s="4"/>
      <c r="AJ442" s="5"/>
      <c r="AK442" s="4"/>
      <c r="AL442" s="5"/>
      <c r="AM442" s="4"/>
      <c r="AN442" s="5"/>
    </row>
    <row r="443">
      <c r="A443" s="4"/>
      <c r="B443" s="5"/>
      <c r="C443" s="4"/>
      <c r="D443" s="5"/>
      <c r="E443" s="4"/>
      <c r="F443" s="5"/>
      <c r="G443" s="4"/>
      <c r="H443" s="5"/>
      <c r="I443" s="4"/>
      <c r="J443" s="5"/>
      <c r="K443" s="4"/>
      <c r="L443" s="5"/>
      <c r="M443" s="4"/>
      <c r="N443" s="5"/>
      <c r="O443" s="4"/>
      <c r="P443" s="5"/>
      <c r="Q443" s="4"/>
      <c r="R443" s="5"/>
      <c r="S443" s="4"/>
      <c r="T443" s="5"/>
      <c r="U443" s="4"/>
      <c r="V443" s="5"/>
      <c r="W443" s="4"/>
      <c r="X443" s="5"/>
      <c r="Y443" s="4"/>
      <c r="Z443" s="5"/>
      <c r="AA443" s="4"/>
      <c r="AB443" s="5"/>
      <c r="AC443" s="4"/>
      <c r="AD443" s="5"/>
      <c r="AE443" s="4"/>
      <c r="AF443" s="5"/>
      <c r="AG443" s="4"/>
      <c r="AH443" s="5"/>
      <c r="AI443" s="4"/>
      <c r="AJ443" s="5"/>
      <c r="AK443" s="4"/>
      <c r="AL443" s="5"/>
      <c r="AM443" s="4"/>
      <c r="AN443" s="5"/>
    </row>
    <row r="444">
      <c r="A444" s="4"/>
      <c r="B444" s="5"/>
      <c r="C444" s="4"/>
      <c r="D444" s="5"/>
      <c r="E444" s="4"/>
      <c r="F444" s="5"/>
      <c r="G444" s="4"/>
      <c r="H444" s="5"/>
      <c r="I444" s="4"/>
      <c r="J444" s="5"/>
      <c r="K444" s="4"/>
      <c r="L444" s="5"/>
      <c r="M444" s="4"/>
      <c r="N444" s="5"/>
      <c r="O444" s="4"/>
      <c r="P444" s="5"/>
      <c r="Q444" s="4"/>
      <c r="R444" s="5"/>
      <c r="S444" s="4"/>
      <c r="T444" s="5"/>
      <c r="U444" s="4"/>
      <c r="V444" s="5"/>
      <c r="W444" s="4"/>
      <c r="X444" s="5"/>
      <c r="Y444" s="4"/>
      <c r="Z444" s="5"/>
      <c r="AA444" s="4"/>
      <c r="AB444" s="5"/>
      <c r="AC444" s="4"/>
      <c r="AD444" s="5"/>
      <c r="AE444" s="4"/>
      <c r="AF444" s="5"/>
      <c r="AG444" s="4"/>
      <c r="AH444" s="5"/>
      <c r="AI444" s="4"/>
      <c r="AJ444" s="5"/>
      <c r="AK444" s="4"/>
      <c r="AL444" s="5"/>
      <c r="AM444" s="4"/>
      <c r="AN444" s="5"/>
    </row>
    <row r="445">
      <c r="A445" s="4"/>
      <c r="B445" s="5"/>
      <c r="C445" s="4"/>
      <c r="D445" s="5"/>
      <c r="E445" s="4"/>
      <c r="F445" s="5"/>
      <c r="G445" s="4"/>
      <c r="H445" s="5"/>
      <c r="I445" s="4"/>
      <c r="J445" s="5"/>
      <c r="K445" s="4"/>
      <c r="L445" s="5"/>
      <c r="M445" s="4"/>
      <c r="N445" s="5"/>
      <c r="O445" s="4"/>
      <c r="P445" s="5"/>
      <c r="Q445" s="4"/>
      <c r="R445" s="5"/>
      <c r="S445" s="4"/>
      <c r="T445" s="5"/>
      <c r="U445" s="4"/>
      <c r="V445" s="5"/>
      <c r="W445" s="4"/>
      <c r="X445" s="5"/>
      <c r="Y445" s="4"/>
      <c r="Z445" s="5"/>
      <c r="AA445" s="4"/>
      <c r="AB445" s="5"/>
      <c r="AC445" s="4"/>
      <c r="AD445" s="5"/>
      <c r="AE445" s="4"/>
      <c r="AF445" s="5"/>
      <c r="AG445" s="4"/>
      <c r="AH445" s="5"/>
      <c r="AI445" s="4"/>
      <c r="AJ445" s="5"/>
      <c r="AK445" s="4"/>
      <c r="AL445" s="5"/>
      <c r="AM445" s="4"/>
      <c r="AN445" s="5"/>
    </row>
    <row r="446">
      <c r="A446" s="4"/>
      <c r="B446" s="5"/>
      <c r="C446" s="4"/>
      <c r="D446" s="5"/>
      <c r="E446" s="4"/>
      <c r="F446" s="5"/>
      <c r="G446" s="4"/>
      <c r="H446" s="5"/>
      <c r="I446" s="4"/>
      <c r="J446" s="5"/>
      <c r="K446" s="4"/>
      <c r="L446" s="5"/>
      <c r="M446" s="4"/>
      <c r="N446" s="5"/>
      <c r="O446" s="4"/>
      <c r="P446" s="5"/>
      <c r="Q446" s="4"/>
      <c r="R446" s="5"/>
      <c r="S446" s="4"/>
      <c r="T446" s="5"/>
      <c r="U446" s="4"/>
      <c r="V446" s="5"/>
      <c r="W446" s="4"/>
      <c r="X446" s="5"/>
      <c r="Y446" s="4"/>
      <c r="Z446" s="5"/>
      <c r="AA446" s="4"/>
      <c r="AB446" s="5"/>
      <c r="AC446" s="4"/>
      <c r="AD446" s="5"/>
      <c r="AE446" s="4"/>
      <c r="AF446" s="5"/>
      <c r="AG446" s="4"/>
      <c r="AH446" s="5"/>
      <c r="AI446" s="4"/>
      <c r="AJ446" s="5"/>
      <c r="AK446" s="4"/>
      <c r="AL446" s="5"/>
      <c r="AM446" s="4"/>
      <c r="AN446" s="5"/>
    </row>
    <row r="447">
      <c r="A447" s="4"/>
      <c r="B447" s="5"/>
      <c r="C447" s="4"/>
      <c r="D447" s="5"/>
      <c r="E447" s="4"/>
      <c r="F447" s="5"/>
      <c r="G447" s="4"/>
      <c r="H447" s="5"/>
      <c r="I447" s="4"/>
      <c r="J447" s="5"/>
      <c r="K447" s="4"/>
      <c r="L447" s="5"/>
      <c r="M447" s="4"/>
      <c r="N447" s="5"/>
      <c r="O447" s="4"/>
      <c r="P447" s="5"/>
      <c r="Q447" s="4"/>
      <c r="R447" s="5"/>
      <c r="S447" s="4"/>
      <c r="T447" s="5"/>
      <c r="U447" s="4"/>
      <c r="V447" s="5"/>
      <c r="W447" s="4"/>
      <c r="X447" s="5"/>
      <c r="Y447" s="4"/>
      <c r="Z447" s="5"/>
      <c r="AA447" s="4"/>
      <c r="AB447" s="5"/>
      <c r="AC447" s="4"/>
      <c r="AD447" s="5"/>
      <c r="AE447" s="4"/>
      <c r="AF447" s="5"/>
      <c r="AG447" s="4"/>
      <c r="AH447" s="5"/>
      <c r="AI447" s="4"/>
      <c r="AJ447" s="5"/>
      <c r="AK447" s="4"/>
      <c r="AL447" s="5"/>
      <c r="AM447" s="4"/>
      <c r="AN447" s="5"/>
    </row>
    <row r="448">
      <c r="A448" s="4"/>
      <c r="B448" s="5"/>
      <c r="C448" s="4"/>
      <c r="D448" s="5"/>
      <c r="E448" s="4"/>
      <c r="F448" s="5"/>
      <c r="G448" s="4"/>
      <c r="H448" s="5"/>
      <c r="I448" s="4"/>
      <c r="J448" s="5"/>
      <c r="K448" s="4"/>
      <c r="L448" s="5"/>
      <c r="M448" s="4"/>
      <c r="N448" s="5"/>
      <c r="O448" s="4"/>
      <c r="P448" s="5"/>
      <c r="Q448" s="4"/>
      <c r="R448" s="5"/>
      <c r="S448" s="4"/>
      <c r="T448" s="5"/>
      <c r="U448" s="4"/>
      <c r="V448" s="5"/>
      <c r="W448" s="4"/>
      <c r="X448" s="5"/>
      <c r="Y448" s="4"/>
      <c r="Z448" s="5"/>
      <c r="AA448" s="4"/>
      <c r="AB448" s="5"/>
      <c r="AC448" s="4"/>
      <c r="AD448" s="5"/>
      <c r="AE448" s="4"/>
      <c r="AF448" s="5"/>
      <c r="AG448" s="4"/>
      <c r="AH448" s="5"/>
      <c r="AI448" s="4"/>
      <c r="AJ448" s="5"/>
      <c r="AK448" s="4"/>
      <c r="AL448" s="5"/>
      <c r="AM448" s="4"/>
      <c r="AN448" s="5"/>
    </row>
    <row r="449">
      <c r="A449" s="4"/>
      <c r="B449" s="5"/>
      <c r="C449" s="4"/>
      <c r="D449" s="5"/>
      <c r="E449" s="4"/>
      <c r="F449" s="5"/>
      <c r="G449" s="4"/>
      <c r="H449" s="5"/>
      <c r="I449" s="4"/>
      <c r="J449" s="5"/>
      <c r="K449" s="4"/>
      <c r="L449" s="5"/>
      <c r="M449" s="4"/>
      <c r="N449" s="5"/>
      <c r="O449" s="4"/>
      <c r="P449" s="5"/>
      <c r="Q449" s="4"/>
      <c r="R449" s="5"/>
      <c r="S449" s="4"/>
      <c r="T449" s="5"/>
      <c r="U449" s="4"/>
      <c r="V449" s="5"/>
      <c r="W449" s="4"/>
      <c r="X449" s="5"/>
      <c r="Y449" s="4"/>
      <c r="Z449" s="5"/>
      <c r="AA449" s="4"/>
      <c r="AB449" s="5"/>
      <c r="AC449" s="4"/>
      <c r="AD449" s="5"/>
      <c r="AE449" s="4"/>
      <c r="AF449" s="5"/>
      <c r="AG449" s="4"/>
      <c r="AH449" s="5"/>
      <c r="AI449" s="4"/>
      <c r="AJ449" s="5"/>
      <c r="AK449" s="4"/>
      <c r="AL449" s="5"/>
      <c r="AM449" s="4"/>
      <c r="AN449" s="5"/>
    </row>
    <row r="450">
      <c r="A450" s="4"/>
      <c r="B450" s="5"/>
      <c r="C450" s="4"/>
      <c r="D450" s="5"/>
      <c r="E450" s="4"/>
      <c r="F450" s="5"/>
      <c r="G450" s="4"/>
      <c r="H450" s="5"/>
      <c r="I450" s="4"/>
      <c r="J450" s="5"/>
      <c r="K450" s="4"/>
      <c r="L450" s="5"/>
      <c r="M450" s="4"/>
      <c r="N450" s="5"/>
      <c r="O450" s="4"/>
      <c r="P450" s="5"/>
      <c r="Q450" s="4"/>
      <c r="R450" s="5"/>
      <c r="S450" s="4"/>
      <c r="T450" s="5"/>
      <c r="U450" s="4"/>
      <c r="V450" s="5"/>
      <c r="W450" s="4"/>
      <c r="X450" s="5"/>
      <c r="Y450" s="4"/>
      <c r="Z450" s="5"/>
      <c r="AA450" s="4"/>
      <c r="AB450" s="5"/>
      <c r="AC450" s="4"/>
      <c r="AD450" s="5"/>
      <c r="AE450" s="4"/>
      <c r="AF450" s="5"/>
      <c r="AG450" s="4"/>
      <c r="AH450" s="5"/>
      <c r="AI450" s="4"/>
      <c r="AJ450" s="5"/>
      <c r="AK450" s="4"/>
      <c r="AL450" s="5"/>
      <c r="AM450" s="4"/>
      <c r="AN450" s="5"/>
    </row>
    <row r="451">
      <c r="A451" s="4"/>
      <c r="B451" s="5"/>
      <c r="C451" s="4"/>
      <c r="D451" s="5"/>
      <c r="E451" s="4"/>
      <c r="F451" s="5"/>
      <c r="G451" s="4"/>
      <c r="H451" s="5"/>
      <c r="I451" s="4"/>
      <c r="J451" s="5"/>
      <c r="K451" s="4"/>
      <c r="L451" s="5"/>
      <c r="M451" s="4"/>
      <c r="N451" s="5"/>
      <c r="O451" s="4"/>
      <c r="P451" s="5"/>
      <c r="Q451" s="4"/>
      <c r="R451" s="5"/>
      <c r="S451" s="4"/>
      <c r="T451" s="5"/>
      <c r="U451" s="4"/>
      <c r="V451" s="5"/>
      <c r="W451" s="4"/>
      <c r="X451" s="5"/>
      <c r="Y451" s="4"/>
      <c r="Z451" s="5"/>
      <c r="AA451" s="4"/>
      <c r="AB451" s="5"/>
      <c r="AC451" s="4"/>
      <c r="AD451" s="5"/>
      <c r="AE451" s="4"/>
      <c r="AF451" s="5"/>
      <c r="AG451" s="4"/>
      <c r="AH451" s="5"/>
      <c r="AI451" s="4"/>
      <c r="AJ451" s="5"/>
      <c r="AK451" s="4"/>
      <c r="AL451" s="5"/>
      <c r="AM451" s="4"/>
      <c r="AN451" s="5"/>
    </row>
    <row r="452">
      <c r="A452" s="4"/>
      <c r="B452" s="5"/>
      <c r="C452" s="4"/>
      <c r="D452" s="5"/>
      <c r="E452" s="4"/>
      <c r="F452" s="5"/>
      <c r="G452" s="4"/>
      <c r="H452" s="5"/>
      <c r="I452" s="4"/>
      <c r="J452" s="5"/>
      <c r="K452" s="4"/>
      <c r="L452" s="5"/>
      <c r="M452" s="4"/>
      <c r="N452" s="5"/>
      <c r="O452" s="4"/>
      <c r="P452" s="5"/>
      <c r="Q452" s="4"/>
      <c r="R452" s="5"/>
      <c r="S452" s="4"/>
      <c r="T452" s="5"/>
      <c r="U452" s="4"/>
      <c r="V452" s="5"/>
      <c r="W452" s="4"/>
      <c r="X452" s="5"/>
      <c r="Y452" s="4"/>
      <c r="Z452" s="5"/>
      <c r="AA452" s="4"/>
      <c r="AB452" s="5"/>
      <c r="AC452" s="4"/>
      <c r="AD452" s="5"/>
      <c r="AE452" s="4"/>
      <c r="AF452" s="5"/>
      <c r="AG452" s="4"/>
      <c r="AH452" s="5"/>
      <c r="AI452" s="4"/>
      <c r="AJ452" s="5"/>
      <c r="AK452" s="4"/>
      <c r="AL452" s="5"/>
      <c r="AM452" s="4"/>
      <c r="AN452" s="5"/>
    </row>
    <row r="453">
      <c r="A453" s="4"/>
      <c r="B453" s="5"/>
      <c r="C453" s="4"/>
      <c r="D453" s="5"/>
      <c r="E453" s="4"/>
      <c r="F453" s="5"/>
      <c r="G453" s="4"/>
      <c r="H453" s="5"/>
      <c r="I453" s="4"/>
      <c r="J453" s="5"/>
      <c r="K453" s="4"/>
      <c r="L453" s="5"/>
      <c r="M453" s="4"/>
      <c r="N453" s="5"/>
      <c r="O453" s="4"/>
      <c r="P453" s="5"/>
      <c r="Q453" s="4"/>
      <c r="R453" s="5"/>
      <c r="S453" s="4"/>
      <c r="T453" s="5"/>
      <c r="U453" s="4"/>
      <c r="V453" s="5"/>
      <c r="W453" s="4"/>
      <c r="X453" s="5"/>
      <c r="Y453" s="4"/>
      <c r="Z453" s="5"/>
      <c r="AA453" s="4"/>
      <c r="AB453" s="5"/>
      <c r="AC453" s="4"/>
      <c r="AD453" s="5"/>
      <c r="AE453" s="4"/>
      <c r="AF453" s="5"/>
      <c r="AG453" s="4"/>
      <c r="AH453" s="5"/>
      <c r="AI453" s="4"/>
      <c r="AJ453" s="5"/>
      <c r="AK453" s="4"/>
      <c r="AL453" s="5"/>
      <c r="AM453" s="4"/>
      <c r="AN453" s="5"/>
    </row>
    <row r="454">
      <c r="A454" s="4"/>
      <c r="B454" s="5"/>
      <c r="C454" s="4"/>
      <c r="D454" s="5"/>
      <c r="E454" s="4"/>
      <c r="F454" s="5"/>
      <c r="G454" s="4"/>
      <c r="H454" s="5"/>
      <c r="I454" s="4"/>
      <c r="J454" s="5"/>
      <c r="K454" s="4"/>
      <c r="L454" s="5"/>
      <c r="M454" s="4"/>
      <c r="N454" s="5"/>
      <c r="O454" s="4"/>
      <c r="P454" s="5"/>
      <c r="Q454" s="4"/>
      <c r="R454" s="5"/>
      <c r="S454" s="4"/>
      <c r="T454" s="5"/>
      <c r="U454" s="4"/>
      <c r="V454" s="5"/>
      <c r="W454" s="4"/>
      <c r="X454" s="5"/>
      <c r="Y454" s="4"/>
      <c r="Z454" s="5"/>
      <c r="AA454" s="4"/>
      <c r="AB454" s="5"/>
      <c r="AC454" s="4"/>
      <c r="AD454" s="5"/>
      <c r="AE454" s="4"/>
      <c r="AF454" s="5"/>
      <c r="AG454" s="4"/>
      <c r="AH454" s="5"/>
      <c r="AI454" s="4"/>
      <c r="AJ454" s="5"/>
      <c r="AK454" s="4"/>
      <c r="AL454" s="5"/>
      <c r="AM454" s="4"/>
      <c r="AN454" s="5"/>
    </row>
    <row r="455">
      <c r="A455" s="4"/>
      <c r="B455" s="5"/>
      <c r="C455" s="4"/>
      <c r="D455" s="5"/>
      <c r="E455" s="4"/>
      <c r="F455" s="5"/>
      <c r="G455" s="4"/>
      <c r="H455" s="5"/>
      <c r="I455" s="4"/>
      <c r="J455" s="5"/>
      <c r="K455" s="4"/>
      <c r="L455" s="5"/>
      <c r="M455" s="4"/>
      <c r="N455" s="5"/>
      <c r="O455" s="4"/>
      <c r="P455" s="5"/>
      <c r="Q455" s="4"/>
      <c r="R455" s="5"/>
      <c r="S455" s="4"/>
      <c r="T455" s="5"/>
      <c r="U455" s="4"/>
      <c r="V455" s="5"/>
      <c r="W455" s="4"/>
      <c r="X455" s="5"/>
      <c r="Y455" s="4"/>
      <c r="Z455" s="5"/>
      <c r="AA455" s="4"/>
      <c r="AB455" s="5"/>
      <c r="AC455" s="4"/>
      <c r="AD455" s="5"/>
      <c r="AE455" s="4"/>
      <c r="AF455" s="5"/>
      <c r="AG455" s="4"/>
      <c r="AH455" s="5"/>
      <c r="AI455" s="4"/>
      <c r="AJ455" s="5"/>
      <c r="AK455" s="4"/>
      <c r="AL455" s="5"/>
      <c r="AM455" s="4"/>
      <c r="AN455" s="5"/>
    </row>
    <row r="456">
      <c r="A456" s="4"/>
      <c r="B456" s="5"/>
      <c r="C456" s="4"/>
      <c r="D456" s="5"/>
      <c r="E456" s="4"/>
      <c r="F456" s="5"/>
      <c r="G456" s="4"/>
      <c r="H456" s="5"/>
      <c r="I456" s="4"/>
      <c r="J456" s="5"/>
      <c r="K456" s="4"/>
      <c r="L456" s="5"/>
      <c r="M456" s="4"/>
      <c r="N456" s="5"/>
      <c r="O456" s="4"/>
      <c r="P456" s="5"/>
      <c r="Q456" s="4"/>
      <c r="R456" s="5"/>
      <c r="S456" s="4"/>
      <c r="T456" s="5"/>
      <c r="U456" s="4"/>
      <c r="V456" s="5"/>
      <c r="W456" s="4"/>
      <c r="X456" s="5"/>
      <c r="Y456" s="4"/>
      <c r="Z456" s="5"/>
      <c r="AA456" s="4"/>
      <c r="AB456" s="5"/>
      <c r="AC456" s="4"/>
      <c r="AD456" s="5"/>
      <c r="AE456" s="4"/>
      <c r="AF456" s="5"/>
      <c r="AG456" s="4"/>
      <c r="AH456" s="5"/>
      <c r="AI456" s="4"/>
      <c r="AJ456" s="5"/>
      <c r="AK456" s="4"/>
      <c r="AL456" s="5"/>
      <c r="AM456" s="4"/>
      <c r="AN456" s="5"/>
    </row>
    <row r="457">
      <c r="A457" s="4"/>
      <c r="B457" s="5"/>
      <c r="C457" s="4"/>
      <c r="D457" s="5"/>
      <c r="E457" s="4"/>
      <c r="F457" s="5"/>
      <c r="G457" s="4"/>
      <c r="H457" s="5"/>
      <c r="I457" s="4"/>
      <c r="J457" s="5"/>
      <c r="K457" s="4"/>
      <c r="L457" s="5"/>
      <c r="M457" s="4"/>
      <c r="N457" s="5"/>
      <c r="O457" s="4"/>
      <c r="P457" s="5"/>
      <c r="Q457" s="4"/>
      <c r="R457" s="5"/>
      <c r="S457" s="4"/>
      <c r="T457" s="5"/>
      <c r="U457" s="4"/>
      <c r="V457" s="5"/>
      <c r="W457" s="4"/>
      <c r="X457" s="5"/>
      <c r="Y457" s="4"/>
      <c r="Z457" s="5"/>
      <c r="AA457" s="4"/>
      <c r="AB457" s="5"/>
      <c r="AC457" s="4"/>
      <c r="AD457" s="5"/>
      <c r="AE457" s="4"/>
      <c r="AF457" s="5"/>
      <c r="AG457" s="4"/>
      <c r="AH457" s="5"/>
      <c r="AI457" s="4"/>
      <c r="AJ457" s="5"/>
      <c r="AK457" s="4"/>
      <c r="AL457" s="5"/>
      <c r="AM457" s="4"/>
      <c r="AN457" s="5"/>
    </row>
    <row r="458">
      <c r="A458" s="4"/>
      <c r="B458" s="5"/>
      <c r="C458" s="4"/>
      <c r="D458" s="5"/>
      <c r="E458" s="4"/>
      <c r="F458" s="5"/>
      <c r="G458" s="4"/>
      <c r="H458" s="5"/>
      <c r="I458" s="4"/>
      <c r="J458" s="5"/>
      <c r="K458" s="4"/>
      <c r="L458" s="5"/>
      <c r="M458" s="4"/>
      <c r="N458" s="5"/>
      <c r="O458" s="4"/>
      <c r="P458" s="5"/>
      <c r="Q458" s="4"/>
      <c r="R458" s="5"/>
      <c r="S458" s="4"/>
      <c r="T458" s="5"/>
      <c r="U458" s="4"/>
      <c r="V458" s="5"/>
      <c r="W458" s="4"/>
      <c r="X458" s="5"/>
      <c r="Y458" s="4"/>
      <c r="Z458" s="5"/>
      <c r="AA458" s="4"/>
      <c r="AB458" s="5"/>
      <c r="AC458" s="4"/>
      <c r="AD458" s="5"/>
      <c r="AE458" s="4"/>
      <c r="AF458" s="5"/>
      <c r="AG458" s="4"/>
      <c r="AH458" s="5"/>
      <c r="AI458" s="4"/>
      <c r="AJ458" s="5"/>
      <c r="AK458" s="4"/>
      <c r="AL458" s="5"/>
      <c r="AM458" s="4"/>
      <c r="AN458" s="5"/>
    </row>
    <row r="459">
      <c r="A459" s="4"/>
      <c r="B459" s="5"/>
      <c r="C459" s="4"/>
      <c r="D459" s="5"/>
      <c r="E459" s="4"/>
      <c r="F459" s="5"/>
      <c r="G459" s="4"/>
      <c r="H459" s="5"/>
      <c r="I459" s="4"/>
      <c r="J459" s="5"/>
      <c r="K459" s="4"/>
      <c r="L459" s="5"/>
      <c r="M459" s="4"/>
      <c r="N459" s="5"/>
      <c r="O459" s="4"/>
      <c r="P459" s="5"/>
      <c r="Q459" s="4"/>
      <c r="R459" s="5"/>
      <c r="S459" s="4"/>
      <c r="T459" s="5"/>
      <c r="U459" s="4"/>
      <c r="V459" s="5"/>
      <c r="W459" s="4"/>
      <c r="X459" s="5"/>
      <c r="Y459" s="4"/>
      <c r="Z459" s="5"/>
      <c r="AA459" s="4"/>
      <c r="AB459" s="5"/>
      <c r="AC459" s="4"/>
      <c r="AD459" s="5"/>
      <c r="AE459" s="4"/>
      <c r="AF459" s="5"/>
      <c r="AG459" s="4"/>
      <c r="AH459" s="5"/>
      <c r="AI459" s="4"/>
      <c r="AJ459" s="5"/>
      <c r="AK459" s="4"/>
      <c r="AL459" s="5"/>
      <c r="AM459" s="4"/>
      <c r="AN459" s="5"/>
    </row>
    <row r="460">
      <c r="A460" s="4"/>
      <c r="B460" s="5"/>
      <c r="C460" s="4"/>
      <c r="D460" s="5"/>
      <c r="E460" s="4"/>
      <c r="F460" s="5"/>
      <c r="G460" s="4"/>
      <c r="H460" s="5"/>
      <c r="I460" s="4"/>
      <c r="J460" s="5"/>
      <c r="K460" s="4"/>
      <c r="L460" s="5"/>
      <c r="M460" s="4"/>
      <c r="N460" s="5"/>
      <c r="O460" s="4"/>
      <c r="P460" s="5"/>
      <c r="Q460" s="4"/>
      <c r="R460" s="5"/>
      <c r="S460" s="4"/>
      <c r="T460" s="5"/>
      <c r="U460" s="4"/>
      <c r="V460" s="5"/>
      <c r="W460" s="4"/>
      <c r="X460" s="5"/>
      <c r="Y460" s="4"/>
      <c r="Z460" s="5"/>
      <c r="AA460" s="4"/>
      <c r="AB460" s="5"/>
      <c r="AC460" s="4"/>
      <c r="AD460" s="5"/>
      <c r="AE460" s="4"/>
      <c r="AF460" s="5"/>
      <c r="AG460" s="4"/>
      <c r="AH460" s="5"/>
      <c r="AI460" s="4"/>
      <c r="AJ460" s="5"/>
      <c r="AK460" s="4"/>
      <c r="AL460" s="5"/>
      <c r="AM460" s="4"/>
      <c r="AN460" s="5"/>
    </row>
    <row r="461">
      <c r="A461" s="4"/>
      <c r="B461" s="5"/>
      <c r="C461" s="4"/>
      <c r="D461" s="5"/>
      <c r="E461" s="4"/>
      <c r="F461" s="5"/>
      <c r="G461" s="4"/>
      <c r="H461" s="5"/>
      <c r="I461" s="4"/>
      <c r="J461" s="5"/>
      <c r="K461" s="4"/>
      <c r="L461" s="5"/>
      <c r="M461" s="4"/>
      <c r="N461" s="5"/>
      <c r="O461" s="4"/>
      <c r="P461" s="5"/>
      <c r="Q461" s="4"/>
      <c r="R461" s="5"/>
      <c r="S461" s="4"/>
      <c r="T461" s="5"/>
      <c r="U461" s="4"/>
      <c r="V461" s="5"/>
      <c r="W461" s="4"/>
      <c r="X461" s="5"/>
      <c r="Y461" s="4"/>
      <c r="Z461" s="5"/>
      <c r="AA461" s="4"/>
      <c r="AB461" s="5"/>
      <c r="AC461" s="4"/>
      <c r="AD461" s="5"/>
      <c r="AE461" s="4"/>
      <c r="AF461" s="5"/>
      <c r="AG461" s="4"/>
      <c r="AH461" s="5"/>
      <c r="AI461" s="4"/>
      <c r="AJ461" s="5"/>
      <c r="AK461" s="4"/>
      <c r="AL461" s="5"/>
      <c r="AM461" s="4"/>
      <c r="AN461" s="5"/>
    </row>
    <row r="462">
      <c r="A462" s="4"/>
      <c r="B462" s="5"/>
      <c r="C462" s="4"/>
      <c r="D462" s="5"/>
      <c r="E462" s="4"/>
      <c r="F462" s="5"/>
      <c r="G462" s="4"/>
      <c r="H462" s="5"/>
      <c r="I462" s="4"/>
      <c r="J462" s="5"/>
      <c r="K462" s="4"/>
      <c r="L462" s="5"/>
      <c r="M462" s="4"/>
      <c r="N462" s="5"/>
      <c r="O462" s="4"/>
      <c r="P462" s="5"/>
      <c r="Q462" s="4"/>
      <c r="R462" s="5"/>
      <c r="S462" s="4"/>
      <c r="T462" s="5"/>
      <c r="U462" s="4"/>
      <c r="V462" s="5"/>
      <c r="W462" s="4"/>
      <c r="X462" s="5"/>
      <c r="Y462" s="4"/>
      <c r="Z462" s="5"/>
      <c r="AA462" s="4"/>
      <c r="AB462" s="5"/>
      <c r="AC462" s="4"/>
      <c r="AD462" s="5"/>
      <c r="AE462" s="4"/>
      <c r="AF462" s="5"/>
      <c r="AG462" s="4"/>
      <c r="AH462" s="5"/>
      <c r="AI462" s="4"/>
      <c r="AJ462" s="5"/>
      <c r="AK462" s="4"/>
      <c r="AL462" s="5"/>
      <c r="AM462" s="4"/>
      <c r="AN462" s="5"/>
    </row>
    <row r="463">
      <c r="A463" s="4"/>
      <c r="B463" s="5"/>
      <c r="C463" s="4"/>
      <c r="D463" s="5"/>
      <c r="E463" s="4"/>
      <c r="F463" s="5"/>
      <c r="G463" s="4"/>
      <c r="H463" s="5"/>
      <c r="I463" s="4"/>
      <c r="J463" s="5"/>
      <c r="K463" s="4"/>
      <c r="L463" s="5"/>
      <c r="M463" s="4"/>
      <c r="N463" s="5"/>
      <c r="O463" s="4"/>
      <c r="P463" s="5"/>
      <c r="Q463" s="4"/>
      <c r="R463" s="5"/>
      <c r="S463" s="4"/>
      <c r="T463" s="5"/>
      <c r="U463" s="4"/>
      <c r="V463" s="5"/>
      <c r="W463" s="4"/>
      <c r="X463" s="5"/>
      <c r="Y463" s="4"/>
      <c r="Z463" s="5"/>
      <c r="AA463" s="4"/>
      <c r="AB463" s="5"/>
      <c r="AC463" s="4"/>
      <c r="AD463" s="5"/>
      <c r="AE463" s="4"/>
      <c r="AF463" s="5"/>
      <c r="AG463" s="4"/>
      <c r="AH463" s="5"/>
      <c r="AI463" s="4"/>
      <c r="AJ463" s="5"/>
      <c r="AK463" s="4"/>
      <c r="AL463" s="5"/>
      <c r="AM463" s="4"/>
      <c r="AN463" s="5"/>
    </row>
    <row r="464">
      <c r="A464" s="4"/>
      <c r="B464" s="5"/>
      <c r="C464" s="4"/>
      <c r="D464" s="5"/>
      <c r="E464" s="4"/>
      <c r="F464" s="5"/>
      <c r="G464" s="4"/>
      <c r="H464" s="5"/>
      <c r="I464" s="4"/>
      <c r="J464" s="5"/>
      <c r="K464" s="4"/>
      <c r="L464" s="5"/>
      <c r="M464" s="4"/>
      <c r="N464" s="5"/>
      <c r="O464" s="4"/>
      <c r="P464" s="5"/>
      <c r="Q464" s="4"/>
      <c r="R464" s="5"/>
      <c r="S464" s="4"/>
      <c r="T464" s="5"/>
      <c r="U464" s="4"/>
      <c r="V464" s="5"/>
      <c r="W464" s="4"/>
      <c r="X464" s="5"/>
      <c r="Y464" s="4"/>
      <c r="Z464" s="5"/>
      <c r="AA464" s="4"/>
      <c r="AB464" s="5"/>
      <c r="AC464" s="4"/>
      <c r="AD464" s="5"/>
      <c r="AE464" s="4"/>
      <c r="AF464" s="5"/>
      <c r="AG464" s="4"/>
      <c r="AH464" s="5"/>
      <c r="AI464" s="4"/>
      <c r="AJ464" s="5"/>
      <c r="AK464" s="4"/>
      <c r="AL464" s="5"/>
      <c r="AM464" s="4"/>
      <c r="AN464" s="5"/>
    </row>
    <row r="465">
      <c r="A465" s="4"/>
      <c r="B465" s="5"/>
      <c r="C465" s="4"/>
      <c r="D465" s="5"/>
      <c r="E465" s="4"/>
      <c r="F465" s="5"/>
      <c r="G465" s="4"/>
      <c r="H465" s="5"/>
      <c r="I465" s="4"/>
      <c r="J465" s="5"/>
      <c r="K465" s="4"/>
      <c r="L465" s="5"/>
      <c r="M465" s="4"/>
      <c r="N465" s="5"/>
      <c r="O465" s="4"/>
      <c r="P465" s="5"/>
      <c r="Q465" s="4"/>
      <c r="R465" s="5"/>
      <c r="S465" s="4"/>
      <c r="T465" s="5"/>
      <c r="U465" s="4"/>
      <c r="V465" s="5"/>
      <c r="W465" s="4"/>
      <c r="X465" s="5"/>
      <c r="Y465" s="4"/>
      <c r="Z465" s="5"/>
      <c r="AA465" s="4"/>
      <c r="AB465" s="5"/>
      <c r="AC465" s="4"/>
      <c r="AD465" s="5"/>
      <c r="AE465" s="4"/>
      <c r="AF465" s="5"/>
      <c r="AG465" s="4"/>
      <c r="AH465" s="5"/>
      <c r="AI465" s="4"/>
      <c r="AJ465" s="5"/>
      <c r="AK465" s="4"/>
      <c r="AL465" s="5"/>
      <c r="AM465" s="4"/>
      <c r="AN465" s="5"/>
    </row>
    <row r="466">
      <c r="A466" s="4"/>
      <c r="B466" s="5"/>
      <c r="C466" s="4"/>
      <c r="D466" s="5"/>
      <c r="E466" s="4"/>
      <c r="F466" s="5"/>
      <c r="G466" s="4"/>
      <c r="H466" s="5"/>
      <c r="I466" s="4"/>
      <c r="J466" s="5"/>
      <c r="K466" s="4"/>
      <c r="L466" s="5"/>
      <c r="M466" s="4"/>
      <c r="N466" s="5"/>
      <c r="O466" s="4"/>
      <c r="P466" s="5"/>
      <c r="Q466" s="4"/>
      <c r="R466" s="5"/>
      <c r="S466" s="4"/>
      <c r="T466" s="5"/>
      <c r="U466" s="4"/>
      <c r="V466" s="5"/>
      <c r="W466" s="4"/>
      <c r="X466" s="5"/>
      <c r="Y466" s="4"/>
      <c r="Z466" s="5"/>
      <c r="AA466" s="4"/>
      <c r="AB466" s="5"/>
      <c r="AC466" s="4"/>
      <c r="AD466" s="5"/>
      <c r="AE466" s="4"/>
      <c r="AF466" s="5"/>
      <c r="AG466" s="4"/>
      <c r="AH466" s="5"/>
      <c r="AI466" s="4"/>
      <c r="AJ466" s="5"/>
      <c r="AK466" s="4"/>
      <c r="AL466" s="5"/>
      <c r="AM466" s="4"/>
      <c r="AN466" s="5"/>
    </row>
    <row r="467">
      <c r="A467" s="4"/>
      <c r="B467" s="5"/>
      <c r="C467" s="4"/>
      <c r="D467" s="5"/>
      <c r="E467" s="4"/>
      <c r="F467" s="5"/>
      <c r="G467" s="4"/>
      <c r="H467" s="5"/>
      <c r="I467" s="4"/>
      <c r="J467" s="5"/>
      <c r="K467" s="4"/>
      <c r="L467" s="5"/>
      <c r="M467" s="4"/>
      <c r="N467" s="5"/>
      <c r="O467" s="4"/>
      <c r="P467" s="5"/>
      <c r="Q467" s="4"/>
      <c r="R467" s="5"/>
      <c r="S467" s="4"/>
      <c r="T467" s="5"/>
      <c r="U467" s="4"/>
      <c r="V467" s="5"/>
      <c r="W467" s="4"/>
      <c r="X467" s="5"/>
      <c r="Y467" s="4"/>
      <c r="Z467" s="5"/>
      <c r="AA467" s="4"/>
      <c r="AB467" s="5"/>
      <c r="AC467" s="4"/>
      <c r="AD467" s="5"/>
      <c r="AE467" s="4"/>
      <c r="AF467" s="5"/>
      <c r="AG467" s="4"/>
      <c r="AH467" s="5"/>
      <c r="AI467" s="4"/>
      <c r="AJ467" s="5"/>
      <c r="AK467" s="4"/>
      <c r="AL467" s="5"/>
      <c r="AM467" s="4"/>
      <c r="AN467" s="5"/>
    </row>
    <row r="468">
      <c r="A468" s="4"/>
      <c r="B468" s="5"/>
      <c r="C468" s="4"/>
      <c r="D468" s="5"/>
      <c r="E468" s="4"/>
      <c r="F468" s="5"/>
      <c r="G468" s="4"/>
      <c r="H468" s="5"/>
      <c r="I468" s="4"/>
      <c r="J468" s="5"/>
      <c r="K468" s="4"/>
      <c r="L468" s="5"/>
      <c r="M468" s="4"/>
      <c r="N468" s="5"/>
      <c r="O468" s="4"/>
      <c r="P468" s="5"/>
      <c r="Q468" s="4"/>
      <c r="R468" s="5"/>
      <c r="S468" s="4"/>
      <c r="T468" s="5"/>
      <c r="U468" s="4"/>
      <c r="V468" s="5"/>
      <c r="W468" s="4"/>
      <c r="X468" s="5"/>
      <c r="Y468" s="4"/>
      <c r="Z468" s="5"/>
      <c r="AA468" s="4"/>
      <c r="AB468" s="5"/>
      <c r="AC468" s="4"/>
      <c r="AD468" s="5"/>
      <c r="AE468" s="4"/>
      <c r="AF468" s="5"/>
      <c r="AG468" s="4"/>
      <c r="AH468" s="5"/>
      <c r="AI468" s="4"/>
      <c r="AJ468" s="5"/>
      <c r="AK468" s="4"/>
      <c r="AL468" s="5"/>
      <c r="AM468" s="4"/>
      <c r="AN468" s="5"/>
    </row>
    <row r="469">
      <c r="A469" s="4"/>
      <c r="B469" s="5"/>
      <c r="C469" s="4"/>
      <c r="D469" s="5"/>
      <c r="E469" s="4"/>
      <c r="F469" s="5"/>
      <c r="G469" s="4"/>
      <c r="H469" s="5"/>
      <c r="I469" s="4"/>
      <c r="J469" s="5"/>
      <c r="K469" s="4"/>
      <c r="L469" s="5"/>
      <c r="M469" s="4"/>
      <c r="N469" s="5"/>
      <c r="O469" s="4"/>
      <c r="P469" s="5"/>
      <c r="Q469" s="4"/>
      <c r="R469" s="5"/>
      <c r="S469" s="4"/>
      <c r="T469" s="5"/>
      <c r="U469" s="4"/>
      <c r="V469" s="5"/>
      <c r="W469" s="4"/>
      <c r="X469" s="5"/>
      <c r="Y469" s="4"/>
      <c r="Z469" s="5"/>
      <c r="AA469" s="4"/>
      <c r="AB469" s="5"/>
      <c r="AC469" s="4"/>
      <c r="AD469" s="5"/>
      <c r="AE469" s="4"/>
      <c r="AF469" s="5"/>
      <c r="AG469" s="4"/>
      <c r="AH469" s="5"/>
      <c r="AI469" s="4"/>
      <c r="AJ469" s="5"/>
      <c r="AK469" s="4"/>
      <c r="AL469" s="5"/>
      <c r="AM469" s="4"/>
      <c r="AN469" s="5"/>
    </row>
    <row r="470">
      <c r="A470" s="4"/>
      <c r="B470" s="5"/>
      <c r="C470" s="4"/>
      <c r="D470" s="5"/>
      <c r="E470" s="4"/>
      <c r="F470" s="5"/>
      <c r="G470" s="4"/>
      <c r="H470" s="5"/>
      <c r="I470" s="4"/>
      <c r="J470" s="5"/>
      <c r="K470" s="4"/>
      <c r="L470" s="5"/>
      <c r="M470" s="4"/>
      <c r="N470" s="5"/>
      <c r="O470" s="4"/>
      <c r="P470" s="5"/>
      <c r="Q470" s="4"/>
      <c r="R470" s="5"/>
      <c r="S470" s="4"/>
      <c r="T470" s="5"/>
      <c r="U470" s="4"/>
      <c r="V470" s="5"/>
      <c r="W470" s="4"/>
      <c r="X470" s="5"/>
      <c r="Y470" s="4"/>
      <c r="Z470" s="5"/>
      <c r="AA470" s="4"/>
      <c r="AB470" s="5"/>
      <c r="AC470" s="4"/>
      <c r="AD470" s="5"/>
      <c r="AE470" s="4"/>
      <c r="AF470" s="5"/>
      <c r="AG470" s="4"/>
      <c r="AH470" s="5"/>
      <c r="AI470" s="4"/>
      <c r="AJ470" s="5"/>
      <c r="AK470" s="4"/>
      <c r="AL470" s="5"/>
      <c r="AM470" s="4"/>
      <c r="AN470" s="5"/>
    </row>
    <row r="471">
      <c r="A471" s="4"/>
      <c r="B471" s="5"/>
      <c r="C471" s="4"/>
      <c r="D471" s="5"/>
      <c r="E471" s="4"/>
      <c r="F471" s="5"/>
      <c r="G471" s="4"/>
      <c r="H471" s="5"/>
      <c r="I471" s="4"/>
      <c r="J471" s="5"/>
      <c r="K471" s="4"/>
      <c r="L471" s="5"/>
      <c r="M471" s="4"/>
      <c r="N471" s="5"/>
      <c r="O471" s="4"/>
      <c r="P471" s="5"/>
      <c r="Q471" s="4"/>
      <c r="R471" s="5"/>
      <c r="S471" s="4"/>
      <c r="T471" s="5"/>
      <c r="U471" s="4"/>
      <c r="V471" s="5"/>
      <c r="W471" s="4"/>
      <c r="X471" s="5"/>
      <c r="Y471" s="4"/>
      <c r="Z471" s="5"/>
      <c r="AA471" s="4"/>
      <c r="AB471" s="5"/>
      <c r="AC471" s="4"/>
      <c r="AD471" s="5"/>
      <c r="AE471" s="4"/>
      <c r="AF471" s="5"/>
      <c r="AG471" s="4"/>
      <c r="AH471" s="5"/>
      <c r="AI471" s="4"/>
      <c r="AJ471" s="5"/>
      <c r="AK471" s="4"/>
      <c r="AL471" s="5"/>
      <c r="AM471" s="4"/>
      <c r="AN471" s="5"/>
    </row>
    <row r="472">
      <c r="A472" s="4"/>
      <c r="B472" s="5"/>
      <c r="C472" s="4"/>
      <c r="D472" s="5"/>
      <c r="E472" s="4"/>
      <c r="F472" s="5"/>
      <c r="G472" s="4"/>
      <c r="H472" s="5"/>
      <c r="I472" s="4"/>
      <c r="J472" s="5"/>
      <c r="K472" s="4"/>
      <c r="L472" s="5"/>
      <c r="M472" s="4"/>
      <c r="N472" s="5"/>
      <c r="O472" s="4"/>
      <c r="P472" s="5"/>
      <c r="Q472" s="4"/>
      <c r="R472" s="5"/>
      <c r="S472" s="4"/>
      <c r="T472" s="5"/>
      <c r="U472" s="4"/>
      <c r="V472" s="5"/>
      <c r="W472" s="4"/>
      <c r="X472" s="5"/>
      <c r="Y472" s="4"/>
      <c r="Z472" s="5"/>
      <c r="AA472" s="4"/>
      <c r="AB472" s="5"/>
      <c r="AC472" s="4"/>
      <c r="AD472" s="5"/>
      <c r="AE472" s="4"/>
      <c r="AF472" s="5"/>
      <c r="AG472" s="4"/>
      <c r="AH472" s="5"/>
      <c r="AI472" s="4"/>
      <c r="AJ472" s="5"/>
      <c r="AK472" s="4"/>
      <c r="AL472" s="5"/>
      <c r="AM472" s="4"/>
      <c r="AN472" s="5"/>
    </row>
    <row r="473">
      <c r="A473" s="4"/>
      <c r="B473" s="5"/>
      <c r="C473" s="4"/>
      <c r="D473" s="5"/>
      <c r="E473" s="4"/>
      <c r="F473" s="5"/>
      <c r="G473" s="4"/>
      <c r="H473" s="5"/>
      <c r="I473" s="4"/>
      <c r="J473" s="5"/>
      <c r="K473" s="4"/>
      <c r="L473" s="5"/>
      <c r="M473" s="4"/>
      <c r="N473" s="5"/>
      <c r="O473" s="4"/>
      <c r="P473" s="5"/>
      <c r="Q473" s="4"/>
      <c r="R473" s="5"/>
      <c r="S473" s="4"/>
      <c r="T473" s="5"/>
      <c r="U473" s="4"/>
      <c r="V473" s="5"/>
      <c r="W473" s="4"/>
      <c r="X473" s="5"/>
      <c r="Y473" s="4"/>
      <c r="Z473" s="5"/>
      <c r="AA473" s="4"/>
      <c r="AB473" s="5"/>
      <c r="AC473" s="4"/>
      <c r="AD473" s="5"/>
      <c r="AE473" s="4"/>
      <c r="AF473" s="5"/>
      <c r="AG473" s="4"/>
      <c r="AH473" s="5"/>
      <c r="AI473" s="4"/>
      <c r="AJ473" s="5"/>
      <c r="AK473" s="4"/>
      <c r="AL473" s="5"/>
      <c r="AM473" s="4"/>
      <c r="AN473" s="5"/>
    </row>
    <row r="474">
      <c r="A474" s="4"/>
      <c r="B474" s="5"/>
      <c r="C474" s="4"/>
      <c r="D474" s="5"/>
      <c r="E474" s="4"/>
      <c r="F474" s="5"/>
      <c r="G474" s="4"/>
      <c r="H474" s="5"/>
      <c r="I474" s="4"/>
      <c r="J474" s="5"/>
      <c r="K474" s="4"/>
      <c r="L474" s="5"/>
      <c r="M474" s="4"/>
      <c r="N474" s="5"/>
      <c r="O474" s="4"/>
      <c r="P474" s="5"/>
      <c r="Q474" s="4"/>
      <c r="R474" s="5"/>
      <c r="S474" s="4"/>
      <c r="T474" s="5"/>
      <c r="U474" s="4"/>
      <c r="V474" s="5"/>
      <c r="W474" s="4"/>
      <c r="X474" s="5"/>
      <c r="Y474" s="4"/>
      <c r="Z474" s="5"/>
      <c r="AA474" s="4"/>
      <c r="AB474" s="5"/>
      <c r="AC474" s="4"/>
      <c r="AD474" s="5"/>
      <c r="AE474" s="4"/>
      <c r="AF474" s="5"/>
      <c r="AG474" s="4"/>
      <c r="AH474" s="5"/>
      <c r="AI474" s="4"/>
      <c r="AJ474" s="5"/>
      <c r="AK474" s="4"/>
      <c r="AL474" s="5"/>
      <c r="AM474" s="4"/>
      <c r="AN474" s="5"/>
    </row>
    <row r="475">
      <c r="A475" s="4"/>
      <c r="B475" s="5"/>
      <c r="C475" s="4"/>
      <c r="D475" s="5"/>
      <c r="E475" s="4"/>
      <c r="F475" s="5"/>
      <c r="G475" s="4"/>
      <c r="H475" s="5"/>
      <c r="I475" s="4"/>
      <c r="J475" s="5"/>
      <c r="K475" s="4"/>
      <c r="L475" s="5"/>
      <c r="M475" s="4"/>
      <c r="N475" s="5"/>
      <c r="O475" s="4"/>
      <c r="P475" s="5"/>
      <c r="Q475" s="4"/>
      <c r="R475" s="5"/>
      <c r="S475" s="4"/>
      <c r="T475" s="5"/>
      <c r="U475" s="4"/>
      <c r="V475" s="5"/>
      <c r="W475" s="4"/>
      <c r="X475" s="5"/>
      <c r="Y475" s="4"/>
      <c r="Z475" s="5"/>
      <c r="AA475" s="4"/>
      <c r="AB475" s="5"/>
      <c r="AC475" s="4"/>
      <c r="AD475" s="5"/>
      <c r="AE475" s="4"/>
      <c r="AF475" s="5"/>
      <c r="AG475" s="4"/>
      <c r="AH475" s="5"/>
      <c r="AI475" s="4"/>
      <c r="AJ475" s="5"/>
      <c r="AK475" s="4"/>
      <c r="AL475" s="5"/>
      <c r="AM475" s="4"/>
      <c r="AN475" s="5"/>
    </row>
    <row r="476">
      <c r="A476" s="4"/>
      <c r="B476" s="5"/>
      <c r="C476" s="4"/>
      <c r="D476" s="5"/>
      <c r="E476" s="4"/>
      <c r="F476" s="5"/>
      <c r="G476" s="4"/>
      <c r="H476" s="5"/>
      <c r="I476" s="4"/>
      <c r="J476" s="5"/>
      <c r="K476" s="4"/>
      <c r="L476" s="5"/>
      <c r="M476" s="4"/>
      <c r="N476" s="5"/>
      <c r="O476" s="4"/>
      <c r="P476" s="5"/>
      <c r="Q476" s="4"/>
      <c r="R476" s="5"/>
      <c r="S476" s="4"/>
      <c r="T476" s="5"/>
      <c r="U476" s="4"/>
      <c r="V476" s="5"/>
      <c r="W476" s="4"/>
      <c r="X476" s="5"/>
      <c r="Y476" s="4"/>
      <c r="Z476" s="5"/>
      <c r="AA476" s="4"/>
      <c r="AB476" s="5"/>
      <c r="AC476" s="4"/>
      <c r="AD476" s="5"/>
      <c r="AE476" s="4"/>
      <c r="AF476" s="5"/>
      <c r="AG476" s="4"/>
      <c r="AH476" s="5"/>
      <c r="AI476" s="4"/>
      <c r="AJ476" s="5"/>
      <c r="AK476" s="4"/>
      <c r="AL476" s="5"/>
      <c r="AM476" s="4"/>
      <c r="AN476" s="5"/>
    </row>
    <row r="477">
      <c r="A477" s="4"/>
      <c r="B477" s="5"/>
      <c r="C477" s="4"/>
      <c r="D477" s="5"/>
      <c r="E477" s="4"/>
      <c r="F477" s="5"/>
      <c r="G477" s="4"/>
      <c r="H477" s="5"/>
      <c r="I477" s="4"/>
      <c r="J477" s="5"/>
      <c r="K477" s="4"/>
      <c r="L477" s="5"/>
      <c r="M477" s="4"/>
      <c r="N477" s="5"/>
      <c r="O477" s="4"/>
      <c r="P477" s="5"/>
      <c r="Q477" s="4"/>
      <c r="R477" s="5"/>
      <c r="S477" s="4"/>
      <c r="T477" s="5"/>
      <c r="U477" s="4"/>
      <c r="V477" s="5"/>
      <c r="W477" s="4"/>
      <c r="X477" s="5"/>
      <c r="Y477" s="4"/>
      <c r="Z477" s="5"/>
      <c r="AA477" s="4"/>
      <c r="AB477" s="5"/>
      <c r="AC477" s="4"/>
      <c r="AD477" s="5"/>
      <c r="AE477" s="4"/>
      <c r="AF477" s="5"/>
      <c r="AG477" s="4"/>
      <c r="AH477" s="5"/>
      <c r="AI477" s="4"/>
      <c r="AJ477" s="5"/>
      <c r="AK477" s="4"/>
      <c r="AL477" s="5"/>
      <c r="AM477" s="4"/>
      <c r="AN477" s="5"/>
    </row>
    <row r="478">
      <c r="A478" s="4"/>
      <c r="B478" s="5"/>
      <c r="C478" s="4"/>
      <c r="D478" s="5"/>
      <c r="E478" s="4"/>
      <c r="F478" s="5"/>
      <c r="G478" s="4"/>
      <c r="H478" s="5"/>
      <c r="I478" s="4"/>
      <c r="J478" s="5"/>
      <c r="K478" s="4"/>
      <c r="L478" s="5"/>
      <c r="M478" s="4"/>
      <c r="N478" s="5"/>
      <c r="O478" s="4"/>
      <c r="P478" s="5"/>
      <c r="Q478" s="4"/>
      <c r="R478" s="5"/>
      <c r="S478" s="4"/>
      <c r="T478" s="5"/>
      <c r="U478" s="4"/>
      <c r="V478" s="5"/>
      <c r="W478" s="4"/>
      <c r="X478" s="5"/>
      <c r="Y478" s="4"/>
      <c r="Z478" s="5"/>
      <c r="AA478" s="4"/>
      <c r="AB478" s="5"/>
      <c r="AC478" s="4"/>
      <c r="AD478" s="5"/>
      <c r="AE478" s="4"/>
      <c r="AF478" s="5"/>
      <c r="AG478" s="4"/>
      <c r="AH478" s="5"/>
      <c r="AI478" s="4"/>
      <c r="AJ478" s="5"/>
      <c r="AK478" s="4"/>
      <c r="AL478" s="5"/>
      <c r="AM478" s="4"/>
      <c r="AN478" s="5"/>
    </row>
    <row r="479">
      <c r="A479" s="4"/>
      <c r="B479" s="5"/>
      <c r="C479" s="4"/>
      <c r="D479" s="5"/>
      <c r="E479" s="4"/>
      <c r="F479" s="5"/>
      <c r="G479" s="4"/>
      <c r="H479" s="5"/>
      <c r="I479" s="4"/>
      <c r="J479" s="5"/>
      <c r="K479" s="4"/>
      <c r="L479" s="5"/>
      <c r="M479" s="4"/>
      <c r="N479" s="5"/>
      <c r="O479" s="4"/>
      <c r="P479" s="5"/>
      <c r="Q479" s="4"/>
      <c r="R479" s="5"/>
      <c r="S479" s="4"/>
      <c r="T479" s="5"/>
      <c r="U479" s="4"/>
      <c r="V479" s="5"/>
      <c r="W479" s="4"/>
      <c r="X479" s="5"/>
      <c r="Y479" s="4"/>
      <c r="Z479" s="5"/>
      <c r="AA479" s="4"/>
      <c r="AB479" s="5"/>
      <c r="AC479" s="4"/>
      <c r="AD479" s="5"/>
      <c r="AE479" s="4"/>
      <c r="AF479" s="5"/>
      <c r="AG479" s="4"/>
      <c r="AH479" s="5"/>
      <c r="AI479" s="4"/>
      <c r="AJ479" s="5"/>
      <c r="AK479" s="4"/>
      <c r="AL479" s="5"/>
      <c r="AM479" s="4"/>
      <c r="AN479" s="5"/>
    </row>
    <row r="480">
      <c r="A480" s="4"/>
      <c r="B480" s="5"/>
      <c r="C480" s="4"/>
      <c r="D480" s="5"/>
      <c r="E480" s="4"/>
      <c r="F480" s="5"/>
      <c r="G480" s="4"/>
      <c r="H480" s="5"/>
      <c r="I480" s="4"/>
      <c r="J480" s="5"/>
      <c r="K480" s="4"/>
      <c r="L480" s="5"/>
      <c r="M480" s="4"/>
      <c r="N480" s="5"/>
      <c r="O480" s="4"/>
      <c r="P480" s="5"/>
      <c r="Q480" s="4"/>
      <c r="R480" s="5"/>
      <c r="S480" s="4"/>
      <c r="T480" s="5"/>
      <c r="U480" s="4"/>
      <c r="V480" s="5"/>
      <c r="W480" s="4"/>
      <c r="X480" s="5"/>
      <c r="Y480" s="4"/>
      <c r="Z480" s="5"/>
      <c r="AA480" s="4"/>
      <c r="AB480" s="5"/>
      <c r="AC480" s="4"/>
      <c r="AD480" s="5"/>
      <c r="AE480" s="4"/>
      <c r="AF480" s="5"/>
      <c r="AG480" s="4"/>
      <c r="AH480" s="5"/>
      <c r="AI480" s="4"/>
      <c r="AJ480" s="5"/>
      <c r="AK480" s="4"/>
      <c r="AL480" s="5"/>
      <c r="AM480" s="4"/>
      <c r="AN480" s="5"/>
    </row>
    <row r="481">
      <c r="A481" s="4"/>
      <c r="B481" s="5"/>
      <c r="C481" s="4"/>
      <c r="D481" s="5"/>
      <c r="E481" s="4"/>
      <c r="F481" s="5"/>
      <c r="G481" s="4"/>
      <c r="H481" s="5"/>
      <c r="I481" s="4"/>
      <c r="J481" s="5"/>
      <c r="K481" s="4"/>
      <c r="L481" s="5"/>
      <c r="M481" s="4"/>
      <c r="N481" s="5"/>
      <c r="O481" s="4"/>
      <c r="P481" s="5"/>
      <c r="Q481" s="4"/>
      <c r="R481" s="5"/>
      <c r="S481" s="4"/>
      <c r="T481" s="5"/>
      <c r="U481" s="4"/>
      <c r="V481" s="5"/>
      <c r="W481" s="4"/>
      <c r="X481" s="5"/>
      <c r="Y481" s="4"/>
      <c r="Z481" s="5"/>
      <c r="AA481" s="4"/>
      <c r="AB481" s="5"/>
      <c r="AC481" s="4"/>
      <c r="AD481" s="5"/>
      <c r="AE481" s="4"/>
      <c r="AF481" s="5"/>
      <c r="AG481" s="4"/>
      <c r="AH481" s="5"/>
      <c r="AI481" s="4"/>
      <c r="AJ481" s="5"/>
      <c r="AK481" s="4"/>
      <c r="AL481" s="5"/>
      <c r="AM481" s="4"/>
      <c r="AN481" s="5"/>
    </row>
    <row r="482">
      <c r="A482" s="4"/>
      <c r="B482" s="5"/>
      <c r="C482" s="4"/>
      <c r="D482" s="5"/>
      <c r="E482" s="4"/>
      <c r="F482" s="5"/>
      <c r="G482" s="4"/>
      <c r="H482" s="5"/>
      <c r="I482" s="4"/>
      <c r="J482" s="5"/>
      <c r="K482" s="4"/>
      <c r="L482" s="5"/>
      <c r="M482" s="4"/>
      <c r="N482" s="5"/>
      <c r="O482" s="4"/>
      <c r="P482" s="5"/>
      <c r="Q482" s="4"/>
      <c r="R482" s="5"/>
      <c r="S482" s="4"/>
      <c r="T482" s="5"/>
      <c r="U482" s="4"/>
      <c r="V482" s="5"/>
      <c r="W482" s="4"/>
      <c r="X482" s="5"/>
      <c r="Y482" s="4"/>
      <c r="Z482" s="5"/>
      <c r="AA482" s="4"/>
      <c r="AB482" s="5"/>
      <c r="AC482" s="4"/>
      <c r="AD482" s="5"/>
      <c r="AE482" s="4"/>
      <c r="AF482" s="5"/>
      <c r="AG482" s="4"/>
      <c r="AH482" s="5"/>
      <c r="AI482" s="4"/>
      <c r="AJ482" s="5"/>
      <c r="AK482" s="4"/>
      <c r="AL482" s="5"/>
      <c r="AM482" s="4"/>
      <c r="AN482" s="5"/>
    </row>
    <row r="483">
      <c r="A483" s="4"/>
      <c r="B483" s="5"/>
      <c r="C483" s="4"/>
      <c r="D483" s="5"/>
      <c r="E483" s="4"/>
      <c r="F483" s="5"/>
      <c r="G483" s="4"/>
      <c r="H483" s="5"/>
      <c r="I483" s="4"/>
      <c r="J483" s="5"/>
      <c r="K483" s="4"/>
      <c r="L483" s="5"/>
      <c r="M483" s="4"/>
      <c r="N483" s="5"/>
      <c r="O483" s="4"/>
      <c r="P483" s="5"/>
      <c r="Q483" s="4"/>
      <c r="R483" s="5"/>
      <c r="S483" s="4"/>
      <c r="T483" s="5"/>
      <c r="U483" s="4"/>
      <c r="V483" s="5"/>
      <c r="W483" s="4"/>
      <c r="X483" s="5"/>
      <c r="Y483" s="4"/>
      <c r="Z483" s="5"/>
      <c r="AA483" s="4"/>
      <c r="AB483" s="5"/>
      <c r="AC483" s="4"/>
      <c r="AD483" s="5"/>
      <c r="AE483" s="4"/>
      <c r="AF483" s="5"/>
      <c r="AG483" s="4"/>
      <c r="AH483" s="5"/>
      <c r="AI483" s="4"/>
      <c r="AJ483" s="5"/>
      <c r="AK483" s="4"/>
      <c r="AL483" s="5"/>
      <c r="AM483" s="4"/>
      <c r="AN483" s="5"/>
    </row>
    <row r="484">
      <c r="A484" s="4"/>
      <c r="B484" s="5"/>
      <c r="C484" s="4"/>
      <c r="D484" s="5"/>
      <c r="E484" s="4"/>
      <c r="F484" s="5"/>
      <c r="G484" s="4"/>
      <c r="H484" s="5"/>
      <c r="I484" s="4"/>
      <c r="J484" s="5"/>
      <c r="K484" s="4"/>
      <c r="L484" s="5"/>
      <c r="M484" s="4"/>
      <c r="N484" s="5"/>
      <c r="O484" s="4"/>
      <c r="P484" s="5"/>
      <c r="Q484" s="4"/>
      <c r="R484" s="5"/>
      <c r="S484" s="4"/>
      <c r="T484" s="5"/>
      <c r="U484" s="4"/>
      <c r="V484" s="5"/>
      <c r="W484" s="4"/>
      <c r="X484" s="5"/>
      <c r="Y484" s="4"/>
      <c r="Z484" s="5"/>
      <c r="AA484" s="4"/>
      <c r="AB484" s="5"/>
      <c r="AC484" s="4"/>
      <c r="AD484" s="5"/>
      <c r="AE484" s="4"/>
      <c r="AF484" s="5"/>
      <c r="AG484" s="4"/>
      <c r="AH484" s="5"/>
      <c r="AI484" s="4"/>
      <c r="AJ484" s="5"/>
      <c r="AK484" s="4"/>
      <c r="AL484" s="5"/>
      <c r="AM484" s="4"/>
      <c r="AN484" s="5"/>
    </row>
    <row r="485">
      <c r="A485" s="4"/>
      <c r="B485" s="5"/>
      <c r="C485" s="4"/>
      <c r="D485" s="5"/>
      <c r="E485" s="4"/>
      <c r="F485" s="5"/>
      <c r="G485" s="4"/>
      <c r="H485" s="5"/>
      <c r="I485" s="4"/>
      <c r="J485" s="5"/>
      <c r="K485" s="4"/>
      <c r="L485" s="5"/>
      <c r="M485" s="4"/>
      <c r="N485" s="5"/>
      <c r="O485" s="4"/>
      <c r="P485" s="5"/>
      <c r="Q485" s="4"/>
      <c r="R485" s="5"/>
      <c r="S485" s="4"/>
      <c r="T485" s="5"/>
      <c r="U485" s="4"/>
      <c r="V485" s="5"/>
      <c r="W485" s="4"/>
      <c r="X485" s="5"/>
      <c r="Y485" s="4"/>
      <c r="Z485" s="5"/>
      <c r="AA485" s="4"/>
      <c r="AB485" s="5"/>
      <c r="AC485" s="4"/>
      <c r="AD485" s="5"/>
      <c r="AE485" s="4"/>
      <c r="AF485" s="5"/>
      <c r="AG485" s="4"/>
      <c r="AH485" s="5"/>
      <c r="AI485" s="4"/>
      <c r="AJ485" s="5"/>
      <c r="AK485" s="4"/>
      <c r="AL485" s="5"/>
      <c r="AM485" s="4"/>
      <c r="AN485" s="5"/>
    </row>
    <row r="486">
      <c r="A486" s="4"/>
      <c r="B486" s="5"/>
      <c r="C486" s="4"/>
      <c r="D486" s="5"/>
      <c r="E486" s="4"/>
      <c r="F486" s="5"/>
      <c r="G486" s="4"/>
      <c r="H486" s="5"/>
      <c r="I486" s="4"/>
      <c r="J486" s="5"/>
      <c r="K486" s="4"/>
      <c r="L486" s="5"/>
      <c r="M486" s="4"/>
      <c r="N486" s="5"/>
      <c r="O486" s="4"/>
      <c r="P486" s="5"/>
      <c r="Q486" s="4"/>
      <c r="R486" s="5"/>
      <c r="S486" s="4"/>
      <c r="T486" s="5"/>
      <c r="U486" s="4"/>
      <c r="V486" s="5"/>
      <c r="W486" s="4"/>
      <c r="X486" s="5"/>
      <c r="Y486" s="4"/>
      <c r="Z486" s="5"/>
      <c r="AA486" s="4"/>
      <c r="AB486" s="5"/>
      <c r="AC486" s="4"/>
      <c r="AD486" s="5"/>
      <c r="AE486" s="4"/>
      <c r="AF486" s="5"/>
      <c r="AG486" s="4"/>
      <c r="AH486" s="5"/>
      <c r="AI486" s="4"/>
      <c r="AJ486" s="5"/>
      <c r="AK486" s="4"/>
      <c r="AL486" s="5"/>
      <c r="AM486" s="4"/>
      <c r="AN486" s="5"/>
    </row>
    <row r="487">
      <c r="A487" s="4"/>
      <c r="B487" s="5"/>
      <c r="C487" s="4"/>
      <c r="D487" s="5"/>
      <c r="E487" s="4"/>
      <c r="F487" s="5"/>
      <c r="G487" s="4"/>
      <c r="H487" s="5"/>
      <c r="I487" s="4"/>
      <c r="J487" s="5"/>
      <c r="K487" s="4"/>
      <c r="L487" s="5"/>
      <c r="M487" s="4"/>
      <c r="N487" s="5"/>
      <c r="O487" s="4"/>
      <c r="P487" s="5"/>
      <c r="Q487" s="4"/>
      <c r="R487" s="5"/>
      <c r="S487" s="4"/>
      <c r="T487" s="5"/>
      <c r="U487" s="4"/>
      <c r="V487" s="5"/>
      <c r="W487" s="4"/>
      <c r="X487" s="5"/>
      <c r="Y487" s="4"/>
      <c r="Z487" s="5"/>
      <c r="AA487" s="4"/>
      <c r="AB487" s="5"/>
      <c r="AC487" s="4"/>
      <c r="AD487" s="5"/>
      <c r="AE487" s="4"/>
      <c r="AF487" s="5"/>
      <c r="AG487" s="4"/>
      <c r="AH487" s="5"/>
      <c r="AI487" s="4"/>
      <c r="AJ487" s="5"/>
      <c r="AK487" s="4"/>
      <c r="AL487" s="5"/>
      <c r="AM487" s="4"/>
      <c r="AN487" s="5"/>
    </row>
    <row r="488">
      <c r="A488" s="4"/>
      <c r="B488" s="5"/>
      <c r="C488" s="4"/>
      <c r="D488" s="5"/>
      <c r="E488" s="4"/>
      <c r="F488" s="5"/>
      <c r="G488" s="4"/>
      <c r="H488" s="5"/>
      <c r="I488" s="4"/>
      <c r="J488" s="5"/>
      <c r="K488" s="4"/>
      <c r="L488" s="5"/>
      <c r="M488" s="4"/>
      <c r="N488" s="5"/>
      <c r="O488" s="4"/>
      <c r="P488" s="5"/>
      <c r="Q488" s="4"/>
      <c r="R488" s="5"/>
      <c r="S488" s="4"/>
      <c r="T488" s="5"/>
      <c r="U488" s="4"/>
      <c r="V488" s="5"/>
      <c r="W488" s="4"/>
      <c r="X488" s="5"/>
      <c r="Y488" s="4"/>
      <c r="Z488" s="5"/>
      <c r="AA488" s="4"/>
      <c r="AB488" s="5"/>
      <c r="AC488" s="4"/>
      <c r="AD488" s="5"/>
      <c r="AE488" s="4"/>
      <c r="AF488" s="5"/>
      <c r="AG488" s="4"/>
      <c r="AH488" s="5"/>
      <c r="AI488" s="4"/>
      <c r="AJ488" s="5"/>
      <c r="AK488" s="4"/>
      <c r="AL488" s="5"/>
      <c r="AM488" s="4"/>
      <c r="AN488" s="5"/>
    </row>
    <row r="489">
      <c r="A489" s="4"/>
      <c r="B489" s="5"/>
      <c r="C489" s="4"/>
      <c r="D489" s="5"/>
      <c r="E489" s="4"/>
      <c r="F489" s="5"/>
      <c r="G489" s="4"/>
      <c r="H489" s="5"/>
      <c r="I489" s="4"/>
      <c r="J489" s="5"/>
      <c r="K489" s="4"/>
      <c r="L489" s="5"/>
      <c r="M489" s="4"/>
      <c r="N489" s="5"/>
      <c r="O489" s="4"/>
      <c r="P489" s="5"/>
      <c r="Q489" s="4"/>
      <c r="R489" s="5"/>
      <c r="S489" s="4"/>
      <c r="T489" s="5"/>
      <c r="U489" s="4"/>
      <c r="V489" s="5"/>
      <c r="W489" s="4"/>
      <c r="X489" s="5"/>
      <c r="Y489" s="4"/>
      <c r="Z489" s="5"/>
      <c r="AA489" s="4"/>
      <c r="AB489" s="5"/>
      <c r="AC489" s="4"/>
      <c r="AD489" s="5"/>
      <c r="AE489" s="4"/>
      <c r="AF489" s="5"/>
      <c r="AG489" s="4"/>
      <c r="AH489" s="5"/>
      <c r="AI489" s="4"/>
      <c r="AJ489" s="5"/>
      <c r="AK489" s="4"/>
      <c r="AL489" s="5"/>
      <c r="AM489" s="4"/>
      <c r="AN489" s="5"/>
    </row>
    <row r="490">
      <c r="A490" s="4"/>
      <c r="B490" s="5"/>
      <c r="C490" s="4"/>
      <c r="D490" s="5"/>
      <c r="E490" s="4"/>
      <c r="F490" s="5"/>
      <c r="G490" s="4"/>
      <c r="H490" s="5"/>
      <c r="I490" s="4"/>
      <c r="J490" s="5"/>
      <c r="K490" s="4"/>
      <c r="L490" s="5"/>
      <c r="M490" s="4"/>
      <c r="N490" s="5"/>
      <c r="O490" s="4"/>
      <c r="P490" s="5"/>
      <c r="Q490" s="4"/>
      <c r="R490" s="5"/>
      <c r="S490" s="4"/>
      <c r="T490" s="5"/>
      <c r="U490" s="4"/>
      <c r="V490" s="5"/>
      <c r="W490" s="4"/>
      <c r="X490" s="5"/>
      <c r="Y490" s="4"/>
      <c r="Z490" s="5"/>
      <c r="AA490" s="4"/>
      <c r="AB490" s="5"/>
      <c r="AC490" s="4"/>
      <c r="AD490" s="5"/>
      <c r="AE490" s="4"/>
      <c r="AF490" s="5"/>
      <c r="AG490" s="4"/>
      <c r="AH490" s="5"/>
      <c r="AI490" s="4"/>
      <c r="AJ490" s="5"/>
      <c r="AK490" s="4"/>
      <c r="AL490" s="5"/>
      <c r="AM490" s="4"/>
      <c r="AN490" s="5"/>
    </row>
    <row r="491">
      <c r="A491" s="4"/>
      <c r="B491" s="5"/>
      <c r="C491" s="4"/>
      <c r="D491" s="5"/>
      <c r="E491" s="4"/>
      <c r="F491" s="5"/>
      <c r="G491" s="4"/>
      <c r="H491" s="5"/>
      <c r="I491" s="4"/>
      <c r="J491" s="5"/>
      <c r="K491" s="4"/>
      <c r="L491" s="5"/>
      <c r="M491" s="4"/>
      <c r="N491" s="5"/>
      <c r="O491" s="4"/>
      <c r="P491" s="5"/>
      <c r="Q491" s="4"/>
      <c r="R491" s="5"/>
      <c r="S491" s="4"/>
      <c r="T491" s="5"/>
      <c r="U491" s="4"/>
      <c r="V491" s="5"/>
      <c r="W491" s="4"/>
      <c r="X491" s="5"/>
      <c r="Y491" s="4"/>
      <c r="Z491" s="5"/>
      <c r="AA491" s="4"/>
      <c r="AB491" s="5"/>
      <c r="AC491" s="4"/>
      <c r="AD491" s="5"/>
      <c r="AE491" s="4"/>
      <c r="AF491" s="5"/>
      <c r="AG491" s="4"/>
      <c r="AH491" s="5"/>
      <c r="AI491" s="4"/>
      <c r="AJ491" s="5"/>
      <c r="AK491" s="4"/>
      <c r="AL491" s="5"/>
      <c r="AM491" s="4"/>
      <c r="AN491" s="5"/>
    </row>
    <row r="492">
      <c r="A492" s="4"/>
      <c r="B492" s="5"/>
      <c r="C492" s="4"/>
      <c r="D492" s="5"/>
      <c r="E492" s="4"/>
      <c r="F492" s="5"/>
      <c r="G492" s="4"/>
      <c r="H492" s="5"/>
      <c r="I492" s="4"/>
      <c r="J492" s="5"/>
      <c r="K492" s="4"/>
      <c r="L492" s="5"/>
      <c r="M492" s="4"/>
      <c r="N492" s="5"/>
      <c r="O492" s="4"/>
      <c r="P492" s="5"/>
      <c r="Q492" s="4"/>
      <c r="R492" s="5"/>
      <c r="S492" s="4"/>
      <c r="T492" s="5"/>
      <c r="U492" s="4"/>
      <c r="V492" s="5"/>
      <c r="W492" s="4"/>
      <c r="X492" s="5"/>
      <c r="Y492" s="4"/>
      <c r="Z492" s="5"/>
      <c r="AA492" s="4"/>
      <c r="AB492" s="5"/>
      <c r="AC492" s="4"/>
      <c r="AD492" s="5"/>
      <c r="AE492" s="4"/>
      <c r="AF492" s="5"/>
      <c r="AG492" s="4"/>
      <c r="AH492" s="5"/>
      <c r="AI492" s="4"/>
      <c r="AJ492" s="5"/>
      <c r="AK492" s="4"/>
      <c r="AL492" s="5"/>
      <c r="AM492" s="4"/>
      <c r="AN492" s="5"/>
    </row>
    <row r="493">
      <c r="A493" s="4"/>
      <c r="B493" s="5"/>
      <c r="C493" s="4"/>
      <c r="D493" s="5"/>
      <c r="E493" s="4"/>
      <c r="F493" s="5"/>
      <c r="G493" s="4"/>
      <c r="H493" s="5"/>
      <c r="I493" s="4"/>
      <c r="J493" s="5"/>
      <c r="K493" s="4"/>
      <c r="L493" s="5"/>
      <c r="M493" s="4"/>
      <c r="N493" s="5"/>
      <c r="O493" s="4"/>
      <c r="P493" s="5"/>
      <c r="Q493" s="4"/>
      <c r="R493" s="5"/>
      <c r="S493" s="4"/>
      <c r="T493" s="5"/>
      <c r="U493" s="4"/>
      <c r="V493" s="5"/>
      <c r="W493" s="4"/>
      <c r="X493" s="5"/>
      <c r="Y493" s="4"/>
      <c r="Z493" s="5"/>
      <c r="AA493" s="4"/>
      <c r="AB493" s="5"/>
      <c r="AC493" s="4"/>
      <c r="AD493" s="5"/>
      <c r="AE493" s="4"/>
      <c r="AF493" s="5"/>
      <c r="AG493" s="4"/>
      <c r="AH493" s="5"/>
      <c r="AI493" s="4"/>
      <c r="AJ493" s="5"/>
      <c r="AK493" s="4"/>
      <c r="AL493" s="5"/>
      <c r="AM493" s="4"/>
      <c r="AN493" s="5"/>
    </row>
    <row r="494">
      <c r="A494" s="4"/>
      <c r="B494" s="5"/>
      <c r="C494" s="4"/>
      <c r="D494" s="5"/>
      <c r="E494" s="4"/>
      <c r="F494" s="5"/>
      <c r="G494" s="4"/>
      <c r="H494" s="5"/>
      <c r="I494" s="4"/>
      <c r="J494" s="5"/>
      <c r="K494" s="4"/>
      <c r="L494" s="5"/>
      <c r="M494" s="4"/>
      <c r="N494" s="5"/>
      <c r="O494" s="4"/>
      <c r="P494" s="5"/>
      <c r="Q494" s="4"/>
      <c r="R494" s="5"/>
      <c r="S494" s="4"/>
      <c r="T494" s="5"/>
      <c r="U494" s="4"/>
      <c r="V494" s="5"/>
      <c r="W494" s="4"/>
      <c r="X494" s="5"/>
      <c r="Y494" s="4"/>
      <c r="Z494" s="5"/>
      <c r="AA494" s="4"/>
      <c r="AB494" s="5"/>
      <c r="AC494" s="4"/>
      <c r="AD494" s="5"/>
      <c r="AE494" s="4"/>
      <c r="AF494" s="5"/>
      <c r="AG494" s="4"/>
      <c r="AH494" s="5"/>
      <c r="AI494" s="4"/>
      <c r="AJ494" s="5"/>
      <c r="AK494" s="4"/>
      <c r="AL494" s="5"/>
      <c r="AM494" s="4"/>
      <c r="AN494" s="5"/>
    </row>
    <row r="495">
      <c r="A495" s="4"/>
      <c r="B495" s="5"/>
      <c r="C495" s="4"/>
      <c r="D495" s="5"/>
      <c r="E495" s="4"/>
      <c r="F495" s="5"/>
      <c r="G495" s="4"/>
      <c r="H495" s="5"/>
      <c r="I495" s="4"/>
      <c r="J495" s="5"/>
      <c r="K495" s="4"/>
      <c r="L495" s="5"/>
      <c r="M495" s="4"/>
      <c r="N495" s="5"/>
      <c r="O495" s="4"/>
      <c r="P495" s="5"/>
      <c r="Q495" s="4"/>
      <c r="R495" s="5"/>
      <c r="S495" s="4"/>
      <c r="T495" s="5"/>
      <c r="U495" s="4"/>
      <c r="V495" s="5"/>
      <c r="W495" s="4"/>
      <c r="X495" s="5"/>
      <c r="Y495" s="4"/>
      <c r="Z495" s="5"/>
      <c r="AA495" s="4"/>
      <c r="AB495" s="5"/>
      <c r="AC495" s="4"/>
      <c r="AD495" s="5"/>
      <c r="AE495" s="4"/>
      <c r="AF495" s="5"/>
      <c r="AG495" s="4"/>
      <c r="AH495" s="5"/>
      <c r="AI495" s="4"/>
      <c r="AJ495" s="5"/>
      <c r="AK495" s="4"/>
      <c r="AL495" s="5"/>
      <c r="AM495" s="4"/>
      <c r="AN495" s="5"/>
    </row>
    <row r="496">
      <c r="A496" s="4"/>
      <c r="B496" s="5"/>
      <c r="C496" s="4"/>
      <c r="D496" s="5"/>
      <c r="E496" s="4"/>
      <c r="F496" s="5"/>
      <c r="G496" s="4"/>
      <c r="H496" s="5"/>
      <c r="I496" s="4"/>
      <c r="J496" s="5"/>
      <c r="K496" s="4"/>
      <c r="L496" s="5"/>
      <c r="M496" s="4"/>
      <c r="N496" s="5"/>
      <c r="O496" s="4"/>
      <c r="P496" s="5"/>
      <c r="Q496" s="4"/>
      <c r="R496" s="5"/>
      <c r="S496" s="4"/>
      <c r="T496" s="5"/>
      <c r="U496" s="4"/>
      <c r="V496" s="5"/>
      <c r="W496" s="4"/>
      <c r="X496" s="5"/>
      <c r="Y496" s="4"/>
      <c r="Z496" s="5"/>
      <c r="AA496" s="4"/>
      <c r="AB496" s="5"/>
      <c r="AC496" s="4"/>
      <c r="AD496" s="5"/>
      <c r="AE496" s="4"/>
      <c r="AF496" s="5"/>
      <c r="AG496" s="4"/>
      <c r="AH496" s="5"/>
      <c r="AI496" s="4"/>
      <c r="AJ496" s="5"/>
      <c r="AK496" s="4"/>
      <c r="AL496" s="5"/>
      <c r="AM496" s="4"/>
      <c r="AN496" s="5"/>
    </row>
    <row r="497">
      <c r="A497" s="4"/>
      <c r="B497" s="5"/>
      <c r="C497" s="4"/>
      <c r="D497" s="5"/>
      <c r="E497" s="4"/>
      <c r="F497" s="5"/>
      <c r="G497" s="4"/>
      <c r="H497" s="5"/>
      <c r="I497" s="4"/>
      <c r="J497" s="5"/>
      <c r="K497" s="4"/>
      <c r="L497" s="5"/>
      <c r="M497" s="4"/>
      <c r="N497" s="5"/>
      <c r="O497" s="4"/>
      <c r="P497" s="5"/>
      <c r="Q497" s="4"/>
      <c r="R497" s="5"/>
      <c r="S497" s="4"/>
      <c r="T497" s="5"/>
      <c r="U497" s="4"/>
      <c r="V497" s="5"/>
      <c r="W497" s="4"/>
      <c r="X497" s="5"/>
      <c r="Y497" s="4"/>
      <c r="Z497" s="5"/>
      <c r="AA497" s="4"/>
      <c r="AB497" s="5"/>
      <c r="AC497" s="4"/>
      <c r="AD497" s="5"/>
      <c r="AE497" s="4"/>
      <c r="AF497" s="5"/>
      <c r="AG497" s="4"/>
      <c r="AH497" s="5"/>
      <c r="AI497" s="4"/>
      <c r="AJ497" s="5"/>
      <c r="AK497" s="4"/>
      <c r="AL497" s="5"/>
      <c r="AM497" s="4"/>
      <c r="AN497" s="5"/>
    </row>
    <row r="498">
      <c r="A498" s="4"/>
      <c r="B498" s="5"/>
      <c r="C498" s="4"/>
      <c r="D498" s="5"/>
      <c r="E498" s="4"/>
      <c r="F498" s="5"/>
      <c r="G498" s="4"/>
      <c r="H498" s="5"/>
      <c r="I498" s="4"/>
      <c r="J498" s="5"/>
      <c r="K498" s="4"/>
      <c r="L498" s="5"/>
      <c r="M498" s="4"/>
      <c r="N498" s="5"/>
      <c r="O498" s="4"/>
      <c r="P498" s="5"/>
      <c r="Q498" s="4"/>
      <c r="R498" s="5"/>
      <c r="S498" s="4"/>
      <c r="T498" s="5"/>
      <c r="U498" s="4"/>
      <c r="V498" s="5"/>
      <c r="W498" s="4"/>
      <c r="X498" s="5"/>
      <c r="Y498" s="4"/>
      <c r="Z498" s="5"/>
      <c r="AA498" s="4"/>
      <c r="AB498" s="5"/>
      <c r="AC498" s="4"/>
      <c r="AD498" s="5"/>
      <c r="AE498" s="4"/>
      <c r="AF498" s="5"/>
      <c r="AG498" s="4"/>
      <c r="AH498" s="5"/>
      <c r="AI498" s="4"/>
      <c r="AJ498" s="5"/>
      <c r="AK498" s="4"/>
      <c r="AL498" s="5"/>
      <c r="AM498" s="4"/>
      <c r="AN498" s="5"/>
    </row>
    <row r="499">
      <c r="A499" s="4"/>
      <c r="B499" s="5"/>
      <c r="C499" s="4"/>
      <c r="D499" s="5"/>
      <c r="E499" s="4"/>
      <c r="F499" s="5"/>
      <c r="G499" s="4"/>
      <c r="H499" s="5"/>
      <c r="I499" s="4"/>
      <c r="J499" s="5"/>
      <c r="K499" s="4"/>
      <c r="L499" s="5"/>
      <c r="M499" s="4"/>
      <c r="N499" s="5"/>
      <c r="O499" s="4"/>
      <c r="P499" s="5"/>
      <c r="Q499" s="4"/>
      <c r="R499" s="5"/>
      <c r="S499" s="4"/>
      <c r="T499" s="5"/>
      <c r="U499" s="4"/>
      <c r="V499" s="5"/>
      <c r="W499" s="4"/>
      <c r="X499" s="5"/>
      <c r="Y499" s="4"/>
      <c r="Z499" s="5"/>
      <c r="AA499" s="4"/>
      <c r="AB499" s="5"/>
      <c r="AC499" s="4"/>
      <c r="AD499" s="5"/>
      <c r="AE499" s="4"/>
      <c r="AF499" s="5"/>
      <c r="AG499" s="4"/>
      <c r="AH499" s="5"/>
      <c r="AI499" s="4"/>
      <c r="AJ499" s="5"/>
      <c r="AK499" s="4"/>
      <c r="AL499" s="5"/>
      <c r="AM499" s="4"/>
      <c r="AN499" s="5"/>
    </row>
    <row r="500">
      <c r="A500" s="4"/>
      <c r="B500" s="5"/>
      <c r="C500" s="4"/>
      <c r="D500" s="5"/>
      <c r="E500" s="4"/>
      <c r="F500" s="5"/>
      <c r="G500" s="4"/>
      <c r="H500" s="5"/>
      <c r="I500" s="4"/>
      <c r="J500" s="5"/>
      <c r="K500" s="4"/>
      <c r="L500" s="5"/>
      <c r="M500" s="4"/>
      <c r="N500" s="5"/>
      <c r="O500" s="4"/>
      <c r="P500" s="5"/>
      <c r="Q500" s="4"/>
      <c r="R500" s="5"/>
      <c r="S500" s="4"/>
      <c r="T500" s="5"/>
      <c r="U500" s="4"/>
      <c r="V500" s="5"/>
      <c r="W500" s="4"/>
      <c r="X500" s="5"/>
      <c r="Y500" s="4"/>
      <c r="Z500" s="5"/>
      <c r="AA500" s="4"/>
      <c r="AB500" s="5"/>
      <c r="AC500" s="4"/>
      <c r="AD500" s="5"/>
      <c r="AE500" s="4"/>
      <c r="AF500" s="5"/>
      <c r="AG500" s="4"/>
      <c r="AH500" s="5"/>
      <c r="AI500" s="4"/>
      <c r="AJ500" s="5"/>
      <c r="AK500" s="4"/>
      <c r="AL500" s="5"/>
      <c r="AM500" s="4"/>
      <c r="AN500" s="5"/>
    </row>
    <row r="501">
      <c r="A501" s="4"/>
      <c r="B501" s="5"/>
      <c r="C501" s="4"/>
      <c r="D501" s="5"/>
      <c r="E501" s="4"/>
      <c r="F501" s="5"/>
      <c r="G501" s="4"/>
      <c r="H501" s="5"/>
      <c r="I501" s="4"/>
      <c r="J501" s="5"/>
      <c r="K501" s="4"/>
      <c r="L501" s="5"/>
      <c r="M501" s="4"/>
      <c r="N501" s="5"/>
      <c r="O501" s="4"/>
      <c r="P501" s="5"/>
      <c r="Q501" s="4"/>
      <c r="R501" s="5"/>
      <c r="S501" s="4"/>
      <c r="T501" s="5"/>
      <c r="U501" s="4"/>
      <c r="V501" s="5"/>
      <c r="W501" s="4"/>
      <c r="X501" s="5"/>
      <c r="Y501" s="4"/>
      <c r="Z501" s="5"/>
      <c r="AA501" s="4"/>
      <c r="AB501" s="5"/>
      <c r="AC501" s="4"/>
      <c r="AD501" s="5"/>
      <c r="AE501" s="4"/>
      <c r="AF501" s="5"/>
      <c r="AG501" s="4"/>
      <c r="AH501" s="5"/>
      <c r="AI501" s="4"/>
      <c r="AJ501" s="5"/>
      <c r="AK501" s="4"/>
      <c r="AL501" s="5"/>
      <c r="AM501" s="4"/>
      <c r="AN501" s="5"/>
    </row>
    <row r="502">
      <c r="A502" s="4"/>
      <c r="B502" s="5"/>
      <c r="C502" s="4"/>
      <c r="D502" s="5"/>
      <c r="E502" s="4"/>
      <c r="F502" s="5"/>
      <c r="G502" s="4"/>
      <c r="H502" s="5"/>
      <c r="I502" s="4"/>
      <c r="J502" s="5"/>
      <c r="K502" s="4"/>
      <c r="L502" s="5"/>
      <c r="M502" s="4"/>
      <c r="N502" s="5"/>
      <c r="O502" s="4"/>
      <c r="P502" s="5"/>
      <c r="Q502" s="4"/>
      <c r="R502" s="5"/>
      <c r="S502" s="4"/>
      <c r="T502" s="5"/>
      <c r="U502" s="4"/>
      <c r="V502" s="5"/>
      <c r="W502" s="4"/>
      <c r="X502" s="5"/>
      <c r="Y502" s="4"/>
      <c r="Z502" s="5"/>
      <c r="AA502" s="4"/>
      <c r="AB502" s="5"/>
      <c r="AC502" s="4"/>
      <c r="AD502" s="5"/>
      <c r="AE502" s="4"/>
      <c r="AF502" s="5"/>
      <c r="AG502" s="4"/>
      <c r="AH502" s="5"/>
      <c r="AI502" s="4"/>
      <c r="AJ502" s="5"/>
      <c r="AK502" s="4"/>
      <c r="AL502" s="5"/>
      <c r="AM502" s="4"/>
      <c r="AN502" s="5"/>
    </row>
    <row r="503">
      <c r="A503" s="4"/>
      <c r="B503" s="5"/>
      <c r="C503" s="4"/>
      <c r="D503" s="5"/>
      <c r="E503" s="4"/>
      <c r="F503" s="5"/>
      <c r="G503" s="4"/>
      <c r="H503" s="5"/>
      <c r="I503" s="4"/>
      <c r="J503" s="5"/>
      <c r="K503" s="4"/>
      <c r="L503" s="5"/>
      <c r="M503" s="4"/>
      <c r="N503" s="5"/>
      <c r="O503" s="4"/>
      <c r="P503" s="5"/>
      <c r="Q503" s="4"/>
      <c r="R503" s="5"/>
      <c r="S503" s="4"/>
      <c r="T503" s="5"/>
      <c r="U503" s="4"/>
      <c r="V503" s="5"/>
      <c r="W503" s="4"/>
      <c r="X503" s="5"/>
      <c r="Y503" s="4"/>
      <c r="Z503" s="5"/>
      <c r="AA503" s="4"/>
      <c r="AB503" s="5"/>
      <c r="AC503" s="4"/>
      <c r="AD503" s="5"/>
      <c r="AE503" s="4"/>
      <c r="AF503" s="5"/>
      <c r="AG503" s="4"/>
      <c r="AH503" s="5"/>
      <c r="AI503" s="4"/>
      <c r="AJ503" s="5"/>
      <c r="AK503" s="4"/>
      <c r="AL503" s="5"/>
      <c r="AM503" s="4"/>
      <c r="AN503" s="5"/>
    </row>
    <row r="504">
      <c r="A504" s="4"/>
      <c r="B504" s="5"/>
      <c r="C504" s="4"/>
      <c r="D504" s="5"/>
      <c r="E504" s="4"/>
      <c r="F504" s="5"/>
      <c r="G504" s="4"/>
      <c r="H504" s="5"/>
      <c r="I504" s="4"/>
      <c r="J504" s="5"/>
      <c r="K504" s="4"/>
      <c r="L504" s="5"/>
      <c r="M504" s="4"/>
      <c r="N504" s="5"/>
      <c r="O504" s="4"/>
      <c r="P504" s="5"/>
      <c r="Q504" s="4"/>
      <c r="R504" s="5"/>
      <c r="S504" s="4"/>
      <c r="T504" s="5"/>
      <c r="U504" s="4"/>
      <c r="V504" s="5"/>
      <c r="W504" s="4"/>
      <c r="X504" s="5"/>
      <c r="Y504" s="4"/>
      <c r="Z504" s="5"/>
      <c r="AA504" s="4"/>
      <c r="AB504" s="5"/>
      <c r="AC504" s="4"/>
      <c r="AD504" s="5"/>
      <c r="AE504" s="4"/>
      <c r="AF504" s="5"/>
      <c r="AG504" s="4"/>
      <c r="AH504" s="5"/>
      <c r="AI504" s="4"/>
      <c r="AJ504" s="5"/>
      <c r="AK504" s="4"/>
      <c r="AL504" s="5"/>
      <c r="AM504" s="4"/>
      <c r="AN504" s="5"/>
    </row>
    <row r="505">
      <c r="A505" s="4"/>
      <c r="B505" s="5"/>
      <c r="C505" s="4"/>
      <c r="D505" s="5"/>
      <c r="E505" s="4"/>
      <c r="F505" s="5"/>
      <c r="G505" s="4"/>
      <c r="H505" s="5"/>
      <c r="I505" s="4"/>
      <c r="J505" s="5"/>
      <c r="K505" s="4"/>
      <c r="L505" s="5"/>
      <c r="M505" s="4"/>
      <c r="N505" s="5"/>
      <c r="O505" s="4"/>
      <c r="P505" s="5"/>
      <c r="Q505" s="4"/>
      <c r="R505" s="5"/>
      <c r="S505" s="4"/>
      <c r="T505" s="5"/>
      <c r="U505" s="4"/>
      <c r="V505" s="5"/>
      <c r="W505" s="4"/>
      <c r="X505" s="5"/>
      <c r="Y505" s="4"/>
      <c r="Z505" s="5"/>
      <c r="AA505" s="4"/>
      <c r="AB505" s="5"/>
      <c r="AC505" s="4"/>
      <c r="AD505" s="5"/>
      <c r="AE505" s="4"/>
      <c r="AF505" s="5"/>
      <c r="AG505" s="4"/>
      <c r="AH505" s="5"/>
      <c r="AI505" s="4"/>
      <c r="AJ505" s="5"/>
      <c r="AK505" s="4"/>
      <c r="AL505" s="5"/>
      <c r="AM505" s="4"/>
      <c r="AN505" s="5"/>
    </row>
    <row r="506">
      <c r="A506" s="4"/>
      <c r="B506" s="5"/>
      <c r="C506" s="4"/>
      <c r="D506" s="5"/>
      <c r="E506" s="4"/>
      <c r="F506" s="5"/>
      <c r="G506" s="4"/>
      <c r="H506" s="5"/>
      <c r="I506" s="4"/>
      <c r="J506" s="5"/>
      <c r="K506" s="4"/>
      <c r="L506" s="5"/>
      <c r="M506" s="4"/>
      <c r="N506" s="5"/>
      <c r="O506" s="4"/>
      <c r="P506" s="5"/>
      <c r="Q506" s="4"/>
      <c r="R506" s="5"/>
      <c r="S506" s="4"/>
      <c r="T506" s="5"/>
      <c r="U506" s="4"/>
      <c r="V506" s="5"/>
      <c r="W506" s="4"/>
      <c r="X506" s="5"/>
      <c r="Y506" s="4"/>
      <c r="Z506" s="5"/>
      <c r="AA506" s="4"/>
      <c r="AB506" s="5"/>
      <c r="AC506" s="4"/>
      <c r="AD506" s="5"/>
      <c r="AE506" s="4"/>
      <c r="AF506" s="5"/>
      <c r="AG506" s="4"/>
      <c r="AH506" s="5"/>
      <c r="AI506" s="4"/>
      <c r="AJ506" s="5"/>
      <c r="AK506" s="4"/>
      <c r="AL506" s="5"/>
      <c r="AM506" s="4"/>
      <c r="AN506" s="5"/>
    </row>
    <row r="507">
      <c r="A507" s="4"/>
      <c r="B507" s="5"/>
      <c r="C507" s="4"/>
      <c r="D507" s="5"/>
      <c r="E507" s="4"/>
      <c r="F507" s="5"/>
      <c r="G507" s="4"/>
      <c r="H507" s="5"/>
      <c r="I507" s="4"/>
      <c r="J507" s="5"/>
      <c r="K507" s="4"/>
      <c r="L507" s="5"/>
      <c r="M507" s="4"/>
      <c r="N507" s="5"/>
      <c r="O507" s="4"/>
      <c r="P507" s="5"/>
      <c r="Q507" s="4"/>
      <c r="R507" s="5"/>
      <c r="S507" s="4"/>
      <c r="T507" s="5"/>
      <c r="U507" s="4"/>
      <c r="V507" s="5"/>
      <c r="W507" s="4"/>
      <c r="X507" s="5"/>
      <c r="Y507" s="4"/>
      <c r="Z507" s="5"/>
      <c r="AA507" s="4"/>
      <c r="AB507" s="5"/>
      <c r="AC507" s="4"/>
      <c r="AD507" s="5"/>
      <c r="AE507" s="4"/>
      <c r="AF507" s="5"/>
      <c r="AG507" s="4"/>
      <c r="AH507" s="5"/>
      <c r="AI507" s="4"/>
      <c r="AJ507" s="5"/>
      <c r="AK507" s="4"/>
      <c r="AL507" s="5"/>
      <c r="AM507" s="4"/>
      <c r="AN507" s="5"/>
    </row>
    <row r="508">
      <c r="A508" s="4"/>
      <c r="B508" s="5"/>
      <c r="C508" s="4"/>
      <c r="D508" s="5"/>
      <c r="E508" s="4"/>
      <c r="F508" s="5"/>
      <c r="G508" s="4"/>
      <c r="H508" s="5"/>
      <c r="I508" s="4"/>
      <c r="J508" s="5"/>
      <c r="K508" s="4"/>
      <c r="L508" s="5"/>
      <c r="M508" s="4"/>
      <c r="N508" s="5"/>
      <c r="O508" s="4"/>
      <c r="P508" s="5"/>
      <c r="Q508" s="4"/>
      <c r="R508" s="5"/>
      <c r="S508" s="4"/>
      <c r="T508" s="5"/>
      <c r="U508" s="4"/>
      <c r="V508" s="5"/>
      <c r="W508" s="4"/>
      <c r="X508" s="5"/>
      <c r="Y508" s="4"/>
      <c r="Z508" s="5"/>
      <c r="AA508" s="4"/>
      <c r="AB508" s="5"/>
      <c r="AC508" s="4"/>
      <c r="AD508" s="5"/>
      <c r="AE508" s="4"/>
      <c r="AF508" s="5"/>
      <c r="AG508" s="4"/>
      <c r="AH508" s="5"/>
      <c r="AI508" s="4"/>
      <c r="AJ508" s="5"/>
      <c r="AK508" s="4"/>
      <c r="AL508" s="5"/>
      <c r="AM508" s="4"/>
      <c r="AN508" s="5"/>
    </row>
    <row r="509">
      <c r="A509" s="4"/>
      <c r="B509" s="5"/>
      <c r="C509" s="4"/>
      <c r="D509" s="5"/>
      <c r="E509" s="4"/>
      <c r="F509" s="5"/>
      <c r="G509" s="4"/>
      <c r="H509" s="5"/>
      <c r="I509" s="4"/>
      <c r="J509" s="5"/>
      <c r="K509" s="4"/>
      <c r="L509" s="5"/>
      <c r="M509" s="4"/>
      <c r="N509" s="5"/>
      <c r="O509" s="4"/>
      <c r="P509" s="5"/>
      <c r="Q509" s="4"/>
      <c r="R509" s="5"/>
      <c r="S509" s="4"/>
      <c r="T509" s="5"/>
      <c r="U509" s="4"/>
      <c r="V509" s="5"/>
      <c r="W509" s="4"/>
      <c r="X509" s="5"/>
      <c r="Y509" s="4"/>
      <c r="Z509" s="5"/>
      <c r="AA509" s="4"/>
      <c r="AB509" s="5"/>
      <c r="AC509" s="4"/>
      <c r="AD509" s="5"/>
      <c r="AE509" s="4"/>
      <c r="AF509" s="5"/>
      <c r="AG509" s="4"/>
      <c r="AH509" s="5"/>
      <c r="AI509" s="4"/>
      <c r="AJ509" s="5"/>
      <c r="AK509" s="4"/>
      <c r="AL509" s="5"/>
      <c r="AM509" s="4"/>
      <c r="AN509" s="5"/>
    </row>
    <row r="510">
      <c r="A510" s="4"/>
      <c r="B510" s="5"/>
      <c r="C510" s="4"/>
      <c r="D510" s="5"/>
      <c r="E510" s="4"/>
      <c r="F510" s="5"/>
      <c r="G510" s="4"/>
      <c r="H510" s="5"/>
      <c r="I510" s="4"/>
      <c r="J510" s="5"/>
      <c r="K510" s="4"/>
      <c r="L510" s="5"/>
      <c r="M510" s="4"/>
      <c r="N510" s="5"/>
      <c r="O510" s="4"/>
      <c r="P510" s="5"/>
      <c r="Q510" s="4"/>
      <c r="R510" s="5"/>
      <c r="S510" s="4"/>
      <c r="T510" s="5"/>
      <c r="U510" s="4"/>
      <c r="V510" s="5"/>
      <c r="W510" s="4"/>
      <c r="X510" s="5"/>
      <c r="Y510" s="4"/>
      <c r="Z510" s="5"/>
      <c r="AA510" s="4"/>
      <c r="AB510" s="5"/>
      <c r="AC510" s="4"/>
      <c r="AD510" s="5"/>
      <c r="AE510" s="4"/>
      <c r="AF510" s="5"/>
      <c r="AG510" s="4"/>
      <c r="AH510" s="5"/>
      <c r="AI510" s="4"/>
      <c r="AJ510" s="5"/>
      <c r="AK510" s="4"/>
      <c r="AL510" s="5"/>
      <c r="AM510" s="4"/>
      <c r="AN510" s="5"/>
    </row>
    <row r="511">
      <c r="A511" s="4"/>
      <c r="B511" s="5"/>
      <c r="C511" s="4"/>
      <c r="D511" s="5"/>
      <c r="E511" s="4"/>
      <c r="F511" s="5"/>
      <c r="G511" s="4"/>
      <c r="H511" s="5"/>
      <c r="I511" s="4"/>
      <c r="J511" s="5"/>
      <c r="K511" s="4"/>
      <c r="L511" s="5"/>
      <c r="M511" s="4"/>
      <c r="N511" s="5"/>
      <c r="O511" s="4"/>
      <c r="P511" s="5"/>
      <c r="Q511" s="4"/>
      <c r="R511" s="5"/>
      <c r="S511" s="4"/>
      <c r="T511" s="5"/>
      <c r="U511" s="4"/>
      <c r="V511" s="5"/>
      <c r="W511" s="4"/>
      <c r="X511" s="5"/>
      <c r="Y511" s="4"/>
      <c r="Z511" s="5"/>
      <c r="AA511" s="4"/>
      <c r="AB511" s="5"/>
      <c r="AC511" s="4"/>
      <c r="AD511" s="5"/>
      <c r="AE511" s="4"/>
      <c r="AF511" s="5"/>
      <c r="AG511" s="4"/>
      <c r="AH511" s="5"/>
      <c r="AI511" s="4"/>
      <c r="AJ511" s="5"/>
      <c r="AK511" s="4"/>
      <c r="AL511" s="5"/>
      <c r="AM511" s="4"/>
      <c r="AN511" s="5"/>
    </row>
    <row r="512">
      <c r="A512" s="4"/>
      <c r="B512" s="5"/>
      <c r="C512" s="4"/>
      <c r="D512" s="5"/>
      <c r="E512" s="4"/>
      <c r="F512" s="5"/>
      <c r="G512" s="4"/>
      <c r="H512" s="5"/>
      <c r="I512" s="4"/>
      <c r="J512" s="5"/>
      <c r="K512" s="4"/>
      <c r="L512" s="5"/>
      <c r="M512" s="4"/>
      <c r="N512" s="5"/>
      <c r="O512" s="4"/>
      <c r="P512" s="5"/>
      <c r="Q512" s="4"/>
      <c r="R512" s="5"/>
      <c r="S512" s="4"/>
      <c r="T512" s="5"/>
      <c r="U512" s="4"/>
      <c r="V512" s="5"/>
      <c r="W512" s="4"/>
      <c r="X512" s="5"/>
      <c r="Y512" s="4"/>
      <c r="Z512" s="5"/>
      <c r="AA512" s="4"/>
      <c r="AB512" s="5"/>
      <c r="AC512" s="4"/>
      <c r="AD512" s="5"/>
      <c r="AE512" s="4"/>
      <c r="AF512" s="5"/>
      <c r="AG512" s="4"/>
      <c r="AH512" s="5"/>
      <c r="AI512" s="4"/>
      <c r="AJ512" s="5"/>
      <c r="AK512" s="4"/>
      <c r="AL512" s="5"/>
      <c r="AM512" s="4"/>
      <c r="AN512" s="5"/>
    </row>
    <row r="513">
      <c r="A513" s="4"/>
      <c r="B513" s="5"/>
      <c r="C513" s="4"/>
      <c r="D513" s="5"/>
      <c r="E513" s="4"/>
      <c r="F513" s="5"/>
      <c r="G513" s="4"/>
      <c r="H513" s="5"/>
      <c r="I513" s="4"/>
      <c r="J513" s="5"/>
      <c r="K513" s="4"/>
      <c r="L513" s="5"/>
      <c r="M513" s="4"/>
      <c r="N513" s="5"/>
      <c r="O513" s="4"/>
      <c r="P513" s="5"/>
      <c r="Q513" s="4"/>
      <c r="R513" s="5"/>
      <c r="S513" s="4"/>
      <c r="T513" s="5"/>
      <c r="U513" s="4"/>
      <c r="V513" s="5"/>
      <c r="W513" s="4"/>
      <c r="X513" s="5"/>
      <c r="Y513" s="4"/>
      <c r="Z513" s="5"/>
      <c r="AA513" s="4"/>
      <c r="AB513" s="5"/>
      <c r="AC513" s="4"/>
      <c r="AD513" s="5"/>
      <c r="AE513" s="4"/>
      <c r="AF513" s="5"/>
      <c r="AG513" s="4"/>
      <c r="AH513" s="5"/>
      <c r="AI513" s="4"/>
      <c r="AJ513" s="5"/>
      <c r="AK513" s="4"/>
      <c r="AL513" s="5"/>
      <c r="AM513" s="4"/>
      <c r="AN513" s="5"/>
    </row>
    <row r="514">
      <c r="A514" s="4"/>
      <c r="B514" s="5"/>
      <c r="C514" s="4"/>
      <c r="D514" s="5"/>
      <c r="E514" s="4"/>
      <c r="F514" s="5"/>
      <c r="G514" s="4"/>
      <c r="H514" s="5"/>
      <c r="I514" s="4"/>
      <c r="J514" s="5"/>
      <c r="K514" s="4"/>
      <c r="L514" s="5"/>
      <c r="M514" s="4"/>
      <c r="N514" s="5"/>
      <c r="O514" s="4"/>
      <c r="P514" s="5"/>
      <c r="Q514" s="4"/>
      <c r="R514" s="5"/>
      <c r="S514" s="4"/>
      <c r="T514" s="5"/>
      <c r="U514" s="4"/>
      <c r="V514" s="5"/>
      <c r="W514" s="4"/>
      <c r="X514" s="5"/>
      <c r="Y514" s="4"/>
      <c r="Z514" s="5"/>
      <c r="AA514" s="4"/>
      <c r="AB514" s="5"/>
      <c r="AC514" s="4"/>
      <c r="AD514" s="5"/>
      <c r="AE514" s="4"/>
      <c r="AF514" s="5"/>
      <c r="AG514" s="4"/>
      <c r="AH514" s="5"/>
      <c r="AI514" s="4"/>
      <c r="AJ514" s="5"/>
      <c r="AK514" s="4"/>
      <c r="AL514" s="5"/>
      <c r="AM514" s="4"/>
      <c r="AN514" s="5"/>
    </row>
    <row r="515">
      <c r="A515" s="4"/>
      <c r="B515" s="5"/>
      <c r="C515" s="4"/>
      <c r="D515" s="5"/>
      <c r="E515" s="4"/>
      <c r="F515" s="5"/>
      <c r="G515" s="4"/>
      <c r="H515" s="5"/>
      <c r="I515" s="4"/>
      <c r="J515" s="5"/>
      <c r="K515" s="4"/>
      <c r="L515" s="5"/>
      <c r="M515" s="4"/>
      <c r="N515" s="5"/>
      <c r="O515" s="4"/>
      <c r="P515" s="5"/>
      <c r="Q515" s="4"/>
      <c r="R515" s="5"/>
      <c r="S515" s="4"/>
      <c r="T515" s="5"/>
      <c r="U515" s="4"/>
      <c r="V515" s="5"/>
      <c r="W515" s="4"/>
      <c r="X515" s="5"/>
      <c r="Y515" s="4"/>
      <c r="Z515" s="5"/>
      <c r="AA515" s="4"/>
      <c r="AB515" s="5"/>
      <c r="AC515" s="4"/>
      <c r="AD515" s="5"/>
      <c r="AE515" s="4"/>
      <c r="AF515" s="5"/>
      <c r="AG515" s="4"/>
      <c r="AH515" s="5"/>
      <c r="AI515" s="4"/>
      <c r="AJ515" s="5"/>
      <c r="AK515" s="4"/>
      <c r="AL515" s="5"/>
      <c r="AM515" s="4"/>
      <c r="AN515" s="5"/>
    </row>
    <row r="516">
      <c r="A516" s="4"/>
      <c r="B516" s="5"/>
      <c r="C516" s="4"/>
      <c r="D516" s="5"/>
      <c r="E516" s="4"/>
      <c r="F516" s="5"/>
      <c r="G516" s="4"/>
      <c r="H516" s="5"/>
      <c r="I516" s="4"/>
      <c r="J516" s="5"/>
      <c r="K516" s="4"/>
      <c r="L516" s="5"/>
      <c r="M516" s="4"/>
      <c r="N516" s="5"/>
      <c r="O516" s="4"/>
      <c r="P516" s="5"/>
      <c r="Q516" s="4"/>
      <c r="R516" s="5"/>
      <c r="S516" s="4"/>
      <c r="T516" s="5"/>
      <c r="U516" s="4"/>
      <c r="V516" s="5"/>
      <c r="W516" s="4"/>
      <c r="X516" s="5"/>
      <c r="Y516" s="4"/>
      <c r="Z516" s="5"/>
      <c r="AA516" s="4"/>
      <c r="AB516" s="5"/>
      <c r="AC516" s="4"/>
      <c r="AD516" s="5"/>
      <c r="AE516" s="4"/>
      <c r="AF516" s="5"/>
      <c r="AG516" s="4"/>
      <c r="AH516" s="5"/>
      <c r="AI516" s="4"/>
      <c r="AJ516" s="5"/>
      <c r="AK516" s="4"/>
      <c r="AL516" s="5"/>
      <c r="AM516" s="4"/>
      <c r="AN516" s="5"/>
    </row>
    <row r="517">
      <c r="A517" s="4"/>
      <c r="B517" s="5"/>
      <c r="C517" s="4"/>
      <c r="D517" s="5"/>
      <c r="E517" s="4"/>
      <c r="F517" s="5"/>
      <c r="G517" s="4"/>
      <c r="H517" s="5"/>
      <c r="I517" s="4"/>
      <c r="J517" s="5"/>
      <c r="K517" s="4"/>
      <c r="L517" s="5"/>
      <c r="M517" s="4"/>
      <c r="N517" s="5"/>
      <c r="O517" s="4"/>
      <c r="P517" s="5"/>
      <c r="Q517" s="4"/>
      <c r="R517" s="5"/>
      <c r="S517" s="4"/>
      <c r="T517" s="5"/>
      <c r="U517" s="4"/>
      <c r="V517" s="5"/>
      <c r="W517" s="4"/>
      <c r="X517" s="5"/>
      <c r="Y517" s="4"/>
      <c r="Z517" s="5"/>
      <c r="AA517" s="4"/>
      <c r="AB517" s="5"/>
      <c r="AC517" s="4"/>
      <c r="AD517" s="5"/>
      <c r="AE517" s="4"/>
      <c r="AF517" s="5"/>
      <c r="AG517" s="4"/>
      <c r="AH517" s="5"/>
      <c r="AI517" s="4"/>
      <c r="AJ517" s="5"/>
      <c r="AK517" s="4"/>
      <c r="AL517" s="5"/>
      <c r="AM517" s="4"/>
      <c r="AN517" s="5"/>
    </row>
    <row r="518">
      <c r="A518" s="4"/>
      <c r="B518" s="5"/>
      <c r="C518" s="4"/>
      <c r="D518" s="5"/>
      <c r="E518" s="4"/>
      <c r="F518" s="5"/>
      <c r="G518" s="4"/>
      <c r="H518" s="5"/>
      <c r="I518" s="4"/>
      <c r="J518" s="5"/>
      <c r="K518" s="4"/>
      <c r="L518" s="5"/>
      <c r="M518" s="4"/>
      <c r="N518" s="5"/>
      <c r="O518" s="4"/>
      <c r="P518" s="5"/>
      <c r="Q518" s="4"/>
      <c r="R518" s="5"/>
      <c r="S518" s="4"/>
      <c r="T518" s="5"/>
      <c r="U518" s="4"/>
      <c r="V518" s="5"/>
      <c r="W518" s="4"/>
      <c r="X518" s="5"/>
      <c r="Y518" s="4"/>
      <c r="Z518" s="5"/>
      <c r="AA518" s="4"/>
      <c r="AB518" s="5"/>
      <c r="AC518" s="4"/>
      <c r="AD518" s="5"/>
      <c r="AE518" s="4"/>
      <c r="AF518" s="5"/>
      <c r="AG518" s="4"/>
      <c r="AH518" s="5"/>
      <c r="AI518" s="4"/>
      <c r="AJ518" s="5"/>
      <c r="AK518" s="4"/>
      <c r="AL518" s="5"/>
      <c r="AM518" s="4"/>
      <c r="AN518" s="5"/>
    </row>
    <row r="519">
      <c r="A519" s="4"/>
      <c r="B519" s="5"/>
      <c r="C519" s="4"/>
      <c r="D519" s="5"/>
      <c r="E519" s="4"/>
      <c r="F519" s="5"/>
      <c r="G519" s="4"/>
      <c r="H519" s="5"/>
      <c r="I519" s="4"/>
      <c r="J519" s="5"/>
      <c r="K519" s="4"/>
      <c r="L519" s="5"/>
      <c r="M519" s="4"/>
      <c r="N519" s="5"/>
      <c r="O519" s="4"/>
      <c r="P519" s="5"/>
      <c r="Q519" s="4"/>
      <c r="R519" s="5"/>
      <c r="S519" s="4"/>
      <c r="T519" s="5"/>
      <c r="U519" s="4"/>
      <c r="V519" s="5"/>
      <c r="W519" s="4"/>
      <c r="X519" s="5"/>
      <c r="Y519" s="4"/>
      <c r="Z519" s="5"/>
      <c r="AA519" s="4"/>
      <c r="AB519" s="5"/>
      <c r="AC519" s="4"/>
      <c r="AD519" s="5"/>
      <c r="AE519" s="4"/>
      <c r="AF519" s="5"/>
      <c r="AG519" s="4"/>
      <c r="AH519" s="5"/>
      <c r="AI519" s="4"/>
      <c r="AJ519" s="5"/>
      <c r="AK519" s="4"/>
      <c r="AL519" s="5"/>
      <c r="AM519" s="4"/>
      <c r="AN519" s="5"/>
    </row>
    <row r="520">
      <c r="A520" s="4"/>
      <c r="B520" s="5"/>
      <c r="C520" s="4"/>
      <c r="D520" s="5"/>
      <c r="E520" s="4"/>
      <c r="F520" s="5"/>
      <c r="G520" s="4"/>
      <c r="H520" s="5"/>
      <c r="I520" s="4"/>
      <c r="J520" s="5"/>
      <c r="K520" s="4"/>
      <c r="L520" s="5"/>
      <c r="M520" s="4"/>
      <c r="N520" s="5"/>
      <c r="O520" s="4"/>
      <c r="P520" s="5"/>
      <c r="Q520" s="4"/>
      <c r="R520" s="5"/>
      <c r="S520" s="4"/>
      <c r="T520" s="5"/>
      <c r="U520" s="4"/>
      <c r="V520" s="5"/>
      <c r="W520" s="4"/>
      <c r="X520" s="5"/>
      <c r="Y520" s="4"/>
      <c r="Z520" s="5"/>
      <c r="AA520" s="4"/>
      <c r="AB520" s="5"/>
      <c r="AC520" s="4"/>
      <c r="AD520" s="5"/>
      <c r="AE520" s="4"/>
      <c r="AF520" s="5"/>
      <c r="AG520" s="4"/>
      <c r="AH520" s="5"/>
      <c r="AI520" s="4"/>
      <c r="AJ520" s="5"/>
      <c r="AK520" s="4"/>
      <c r="AL520" s="5"/>
      <c r="AM520" s="4"/>
      <c r="AN520" s="5"/>
    </row>
    <row r="521">
      <c r="A521" s="4"/>
      <c r="B521" s="5"/>
      <c r="C521" s="4"/>
      <c r="D521" s="5"/>
      <c r="E521" s="4"/>
      <c r="F521" s="5"/>
      <c r="G521" s="4"/>
      <c r="H521" s="5"/>
      <c r="I521" s="4"/>
      <c r="J521" s="5"/>
      <c r="K521" s="4"/>
      <c r="L521" s="5"/>
      <c r="M521" s="4"/>
      <c r="N521" s="5"/>
      <c r="O521" s="4"/>
      <c r="P521" s="5"/>
      <c r="Q521" s="4"/>
      <c r="R521" s="5"/>
      <c r="S521" s="4"/>
      <c r="T521" s="5"/>
      <c r="U521" s="4"/>
      <c r="V521" s="5"/>
      <c r="W521" s="4"/>
      <c r="X521" s="5"/>
      <c r="Y521" s="4"/>
      <c r="Z521" s="5"/>
      <c r="AA521" s="4"/>
      <c r="AB521" s="5"/>
      <c r="AC521" s="4"/>
      <c r="AD521" s="5"/>
      <c r="AE521" s="4"/>
      <c r="AF521" s="5"/>
      <c r="AG521" s="4"/>
      <c r="AH521" s="5"/>
      <c r="AI521" s="4"/>
      <c r="AJ521" s="5"/>
      <c r="AK521" s="4"/>
      <c r="AL521" s="5"/>
      <c r="AM521" s="4"/>
      <c r="AN521" s="5"/>
    </row>
    <row r="522">
      <c r="A522" s="4"/>
      <c r="B522" s="5"/>
      <c r="C522" s="4"/>
      <c r="D522" s="5"/>
      <c r="E522" s="4"/>
      <c r="F522" s="5"/>
      <c r="G522" s="4"/>
      <c r="H522" s="5"/>
      <c r="I522" s="4"/>
      <c r="J522" s="5"/>
      <c r="K522" s="4"/>
      <c r="L522" s="5"/>
      <c r="M522" s="4"/>
      <c r="N522" s="5"/>
      <c r="O522" s="4"/>
      <c r="P522" s="5"/>
      <c r="Q522" s="4"/>
      <c r="R522" s="5"/>
      <c r="S522" s="4"/>
      <c r="T522" s="5"/>
      <c r="U522" s="4"/>
      <c r="V522" s="5"/>
      <c r="W522" s="4"/>
      <c r="X522" s="5"/>
      <c r="Y522" s="4"/>
      <c r="Z522" s="5"/>
      <c r="AA522" s="4"/>
      <c r="AB522" s="5"/>
      <c r="AC522" s="4"/>
      <c r="AD522" s="5"/>
      <c r="AE522" s="4"/>
      <c r="AF522" s="5"/>
      <c r="AG522" s="4"/>
      <c r="AH522" s="5"/>
      <c r="AI522" s="4"/>
      <c r="AJ522" s="5"/>
      <c r="AK522" s="4"/>
      <c r="AL522" s="5"/>
      <c r="AM522" s="4"/>
      <c r="AN522" s="5"/>
    </row>
    <row r="523">
      <c r="A523" s="4"/>
      <c r="B523" s="5"/>
      <c r="C523" s="4"/>
      <c r="D523" s="5"/>
      <c r="E523" s="4"/>
      <c r="F523" s="5"/>
      <c r="G523" s="4"/>
      <c r="H523" s="5"/>
      <c r="I523" s="4"/>
      <c r="J523" s="5"/>
      <c r="K523" s="4"/>
      <c r="L523" s="5"/>
      <c r="M523" s="4"/>
      <c r="N523" s="5"/>
      <c r="O523" s="4"/>
      <c r="P523" s="5"/>
      <c r="Q523" s="4"/>
      <c r="R523" s="5"/>
      <c r="S523" s="4"/>
      <c r="T523" s="5"/>
      <c r="U523" s="4"/>
      <c r="V523" s="5"/>
      <c r="W523" s="4"/>
      <c r="X523" s="5"/>
      <c r="Y523" s="4"/>
      <c r="Z523" s="5"/>
      <c r="AA523" s="4"/>
      <c r="AB523" s="5"/>
      <c r="AC523" s="4"/>
      <c r="AD523" s="5"/>
      <c r="AE523" s="4"/>
      <c r="AF523" s="5"/>
      <c r="AG523" s="4"/>
      <c r="AH523" s="5"/>
      <c r="AI523" s="4"/>
      <c r="AJ523" s="5"/>
      <c r="AK523" s="4"/>
      <c r="AL523" s="5"/>
      <c r="AM523" s="4"/>
      <c r="AN523" s="5"/>
    </row>
    <row r="524">
      <c r="A524" s="4"/>
      <c r="B524" s="5"/>
      <c r="C524" s="4"/>
      <c r="D524" s="5"/>
      <c r="E524" s="4"/>
      <c r="F524" s="5"/>
      <c r="G524" s="4"/>
      <c r="H524" s="5"/>
      <c r="I524" s="4"/>
      <c r="J524" s="5"/>
      <c r="K524" s="4"/>
      <c r="L524" s="5"/>
      <c r="M524" s="4"/>
      <c r="N524" s="5"/>
      <c r="O524" s="4"/>
      <c r="P524" s="5"/>
      <c r="Q524" s="4"/>
      <c r="R524" s="5"/>
      <c r="S524" s="4"/>
      <c r="T524" s="5"/>
      <c r="U524" s="4"/>
      <c r="V524" s="5"/>
      <c r="W524" s="4"/>
      <c r="X524" s="5"/>
      <c r="Y524" s="4"/>
      <c r="Z524" s="5"/>
      <c r="AA524" s="4"/>
      <c r="AB524" s="5"/>
      <c r="AC524" s="4"/>
      <c r="AD524" s="5"/>
      <c r="AE524" s="4"/>
      <c r="AF524" s="5"/>
      <c r="AG524" s="4"/>
      <c r="AH524" s="5"/>
      <c r="AI524" s="4"/>
      <c r="AJ524" s="5"/>
      <c r="AK524" s="4"/>
      <c r="AL524" s="5"/>
      <c r="AM524" s="4"/>
      <c r="AN524" s="5"/>
    </row>
    <row r="525">
      <c r="A525" s="4"/>
      <c r="B525" s="5"/>
      <c r="C525" s="4"/>
      <c r="D525" s="5"/>
      <c r="E525" s="4"/>
      <c r="F525" s="5"/>
      <c r="G525" s="4"/>
      <c r="H525" s="5"/>
      <c r="I525" s="4"/>
      <c r="J525" s="5"/>
      <c r="K525" s="4"/>
      <c r="L525" s="5"/>
      <c r="M525" s="4"/>
      <c r="N525" s="5"/>
      <c r="O525" s="4"/>
      <c r="P525" s="5"/>
      <c r="Q525" s="4"/>
      <c r="R525" s="5"/>
      <c r="S525" s="4"/>
      <c r="T525" s="5"/>
      <c r="U525" s="4"/>
      <c r="V525" s="5"/>
      <c r="W525" s="4"/>
      <c r="X525" s="5"/>
      <c r="Y525" s="4"/>
      <c r="Z525" s="5"/>
      <c r="AA525" s="4"/>
      <c r="AB525" s="5"/>
      <c r="AC525" s="4"/>
      <c r="AD525" s="5"/>
      <c r="AE525" s="4"/>
      <c r="AF525" s="5"/>
      <c r="AG525" s="4"/>
      <c r="AH525" s="5"/>
      <c r="AI525" s="4"/>
      <c r="AJ525" s="5"/>
      <c r="AK525" s="4"/>
      <c r="AL525" s="5"/>
      <c r="AM525" s="4"/>
      <c r="AN525" s="5"/>
    </row>
    <row r="526">
      <c r="A526" s="4"/>
      <c r="B526" s="5"/>
      <c r="C526" s="4"/>
      <c r="D526" s="5"/>
      <c r="E526" s="4"/>
      <c r="F526" s="5"/>
      <c r="G526" s="4"/>
      <c r="H526" s="5"/>
      <c r="I526" s="4"/>
      <c r="J526" s="5"/>
      <c r="K526" s="4"/>
      <c r="L526" s="5"/>
      <c r="M526" s="4"/>
      <c r="N526" s="5"/>
      <c r="O526" s="4"/>
      <c r="P526" s="5"/>
      <c r="Q526" s="4"/>
      <c r="R526" s="5"/>
      <c r="S526" s="4"/>
      <c r="T526" s="5"/>
      <c r="U526" s="4"/>
      <c r="V526" s="5"/>
      <c r="W526" s="4"/>
      <c r="X526" s="5"/>
      <c r="Y526" s="4"/>
      <c r="Z526" s="5"/>
      <c r="AA526" s="4"/>
      <c r="AB526" s="5"/>
      <c r="AC526" s="4"/>
      <c r="AD526" s="5"/>
      <c r="AE526" s="4"/>
      <c r="AF526" s="5"/>
      <c r="AG526" s="4"/>
      <c r="AH526" s="5"/>
      <c r="AI526" s="4"/>
      <c r="AJ526" s="5"/>
      <c r="AK526" s="4"/>
      <c r="AL526" s="5"/>
      <c r="AM526" s="4"/>
      <c r="AN526" s="5"/>
    </row>
    <row r="527">
      <c r="A527" s="4"/>
      <c r="B527" s="5"/>
      <c r="C527" s="4"/>
      <c r="D527" s="5"/>
      <c r="E527" s="4"/>
      <c r="F527" s="5"/>
      <c r="G527" s="4"/>
      <c r="H527" s="5"/>
      <c r="I527" s="4"/>
      <c r="J527" s="5"/>
      <c r="K527" s="4"/>
      <c r="L527" s="5"/>
      <c r="M527" s="4"/>
      <c r="N527" s="5"/>
      <c r="O527" s="4"/>
      <c r="P527" s="5"/>
      <c r="Q527" s="4"/>
      <c r="R527" s="5"/>
      <c r="S527" s="4"/>
      <c r="T527" s="5"/>
      <c r="U527" s="4"/>
      <c r="V527" s="5"/>
      <c r="W527" s="4"/>
      <c r="X527" s="5"/>
      <c r="Y527" s="4"/>
      <c r="Z527" s="5"/>
      <c r="AA527" s="4"/>
      <c r="AB527" s="5"/>
      <c r="AC527" s="4"/>
      <c r="AD527" s="5"/>
      <c r="AE527" s="4"/>
      <c r="AF527" s="5"/>
      <c r="AG527" s="4"/>
      <c r="AH527" s="5"/>
      <c r="AI527" s="4"/>
      <c r="AJ527" s="5"/>
      <c r="AK527" s="4"/>
      <c r="AL527" s="5"/>
      <c r="AM527" s="4"/>
      <c r="AN527" s="5"/>
    </row>
    <row r="528">
      <c r="A528" s="4"/>
      <c r="B528" s="5"/>
      <c r="C528" s="4"/>
      <c r="D528" s="5"/>
      <c r="E528" s="4"/>
      <c r="F528" s="5"/>
      <c r="G528" s="4"/>
      <c r="H528" s="5"/>
      <c r="I528" s="4"/>
      <c r="J528" s="5"/>
      <c r="K528" s="4"/>
      <c r="L528" s="5"/>
      <c r="M528" s="4"/>
      <c r="N528" s="5"/>
      <c r="O528" s="4"/>
      <c r="P528" s="5"/>
      <c r="Q528" s="4"/>
      <c r="R528" s="5"/>
      <c r="S528" s="4"/>
      <c r="T528" s="5"/>
      <c r="U528" s="4"/>
      <c r="V528" s="5"/>
      <c r="W528" s="4"/>
      <c r="X528" s="5"/>
      <c r="Y528" s="4"/>
      <c r="Z528" s="5"/>
      <c r="AA528" s="4"/>
      <c r="AB528" s="5"/>
      <c r="AC528" s="4"/>
      <c r="AD528" s="5"/>
      <c r="AE528" s="4"/>
      <c r="AF528" s="5"/>
      <c r="AG528" s="4"/>
      <c r="AH528" s="5"/>
      <c r="AI528" s="4"/>
      <c r="AJ528" s="5"/>
      <c r="AK528" s="4"/>
      <c r="AL528" s="5"/>
      <c r="AM528" s="4"/>
      <c r="AN528" s="5"/>
    </row>
    <row r="529">
      <c r="A529" s="4"/>
      <c r="B529" s="5"/>
      <c r="C529" s="4"/>
      <c r="D529" s="5"/>
      <c r="E529" s="4"/>
      <c r="F529" s="5"/>
      <c r="G529" s="4"/>
      <c r="H529" s="5"/>
      <c r="I529" s="4"/>
      <c r="J529" s="5"/>
      <c r="K529" s="4"/>
      <c r="L529" s="5"/>
      <c r="M529" s="4"/>
      <c r="N529" s="5"/>
      <c r="O529" s="4"/>
      <c r="P529" s="5"/>
      <c r="Q529" s="4"/>
      <c r="R529" s="5"/>
      <c r="S529" s="4"/>
      <c r="T529" s="5"/>
      <c r="U529" s="4"/>
      <c r="V529" s="5"/>
      <c r="W529" s="4"/>
      <c r="X529" s="5"/>
      <c r="Y529" s="4"/>
      <c r="Z529" s="5"/>
      <c r="AA529" s="4"/>
      <c r="AB529" s="5"/>
      <c r="AC529" s="4"/>
      <c r="AD529" s="5"/>
      <c r="AE529" s="4"/>
      <c r="AF529" s="5"/>
      <c r="AG529" s="4"/>
      <c r="AH529" s="5"/>
      <c r="AI529" s="4"/>
      <c r="AJ529" s="5"/>
      <c r="AK529" s="4"/>
      <c r="AL529" s="5"/>
      <c r="AM529" s="4"/>
      <c r="AN529" s="5"/>
    </row>
    <row r="530">
      <c r="A530" s="4"/>
      <c r="B530" s="5"/>
      <c r="C530" s="4"/>
      <c r="D530" s="5"/>
      <c r="E530" s="4"/>
      <c r="F530" s="5"/>
      <c r="G530" s="4"/>
      <c r="H530" s="5"/>
      <c r="I530" s="4"/>
      <c r="J530" s="5"/>
      <c r="K530" s="4"/>
      <c r="L530" s="5"/>
      <c r="M530" s="4"/>
      <c r="N530" s="5"/>
      <c r="O530" s="4"/>
      <c r="P530" s="5"/>
      <c r="Q530" s="4"/>
      <c r="R530" s="5"/>
      <c r="S530" s="4"/>
      <c r="T530" s="5"/>
      <c r="U530" s="4"/>
      <c r="V530" s="5"/>
      <c r="W530" s="4"/>
      <c r="X530" s="5"/>
      <c r="Y530" s="4"/>
      <c r="Z530" s="5"/>
      <c r="AA530" s="4"/>
      <c r="AB530" s="5"/>
      <c r="AC530" s="4"/>
      <c r="AD530" s="5"/>
      <c r="AE530" s="4"/>
      <c r="AF530" s="5"/>
      <c r="AG530" s="4"/>
      <c r="AH530" s="5"/>
      <c r="AI530" s="4"/>
      <c r="AJ530" s="5"/>
      <c r="AK530" s="4"/>
      <c r="AL530" s="5"/>
      <c r="AM530" s="4"/>
      <c r="AN530" s="5"/>
    </row>
    <row r="531">
      <c r="A531" s="4"/>
      <c r="B531" s="5"/>
      <c r="C531" s="4"/>
      <c r="D531" s="5"/>
      <c r="E531" s="4"/>
      <c r="F531" s="5"/>
      <c r="G531" s="4"/>
      <c r="H531" s="5"/>
      <c r="I531" s="4"/>
      <c r="J531" s="5"/>
      <c r="K531" s="4"/>
      <c r="L531" s="5"/>
      <c r="M531" s="4"/>
      <c r="N531" s="5"/>
      <c r="O531" s="4"/>
      <c r="P531" s="5"/>
      <c r="Q531" s="4"/>
      <c r="R531" s="5"/>
      <c r="S531" s="4"/>
      <c r="T531" s="5"/>
      <c r="U531" s="4"/>
      <c r="V531" s="5"/>
      <c r="W531" s="4"/>
      <c r="X531" s="5"/>
      <c r="Y531" s="4"/>
      <c r="Z531" s="5"/>
      <c r="AA531" s="4"/>
      <c r="AB531" s="5"/>
      <c r="AC531" s="4"/>
      <c r="AD531" s="5"/>
      <c r="AE531" s="4"/>
      <c r="AF531" s="5"/>
      <c r="AG531" s="4"/>
      <c r="AH531" s="5"/>
      <c r="AI531" s="4"/>
      <c r="AJ531" s="5"/>
      <c r="AK531" s="4"/>
      <c r="AL531" s="5"/>
      <c r="AM531" s="4"/>
      <c r="AN531" s="5"/>
    </row>
    <row r="532">
      <c r="A532" s="4"/>
      <c r="B532" s="5"/>
      <c r="C532" s="4"/>
      <c r="D532" s="5"/>
      <c r="E532" s="4"/>
      <c r="F532" s="5"/>
      <c r="G532" s="4"/>
      <c r="H532" s="5"/>
      <c r="I532" s="4"/>
      <c r="J532" s="5"/>
      <c r="K532" s="4"/>
      <c r="L532" s="5"/>
      <c r="M532" s="4"/>
      <c r="N532" s="5"/>
      <c r="O532" s="4"/>
      <c r="P532" s="5"/>
      <c r="Q532" s="4"/>
      <c r="R532" s="5"/>
      <c r="S532" s="4"/>
      <c r="T532" s="5"/>
      <c r="U532" s="4"/>
      <c r="V532" s="5"/>
      <c r="W532" s="4"/>
      <c r="X532" s="5"/>
      <c r="Y532" s="4"/>
      <c r="Z532" s="5"/>
      <c r="AA532" s="4"/>
      <c r="AB532" s="5"/>
      <c r="AC532" s="4"/>
      <c r="AD532" s="5"/>
      <c r="AE532" s="4"/>
      <c r="AF532" s="5"/>
      <c r="AG532" s="4"/>
      <c r="AH532" s="5"/>
      <c r="AI532" s="4"/>
      <c r="AJ532" s="5"/>
      <c r="AK532" s="4"/>
      <c r="AL532" s="5"/>
      <c r="AM532" s="4"/>
      <c r="AN532" s="5"/>
    </row>
    <row r="533">
      <c r="A533" s="4"/>
      <c r="B533" s="5"/>
      <c r="C533" s="4"/>
      <c r="D533" s="5"/>
      <c r="E533" s="4"/>
      <c r="F533" s="5"/>
      <c r="G533" s="4"/>
      <c r="H533" s="5"/>
      <c r="I533" s="4"/>
      <c r="J533" s="5"/>
      <c r="K533" s="4"/>
      <c r="L533" s="5"/>
      <c r="M533" s="4"/>
      <c r="N533" s="5"/>
      <c r="O533" s="4"/>
      <c r="P533" s="5"/>
      <c r="Q533" s="4"/>
      <c r="R533" s="5"/>
      <c r="S533" s="4"/>
      <c r="T533" s="5"/>
      <c r="U533" s="4"/>
      <c r="V533" s="5"/>
      <c r="W533" s="4"/>
      <c r="X533" s="5"/>
      <c r="Y533" s="4"/>
      <c r="Z533" s="5"/>
      <c r="AA533" s="4"/>
      <c r="AB533" s="5"/>
      <c r="AC533" s="4"/>
      <c r="AD533" s="5"/>
      <c r="AE533" s="4"/>
      <c r="AF533" s="5"/>
      <c r="AG533" s="4"/>
      <c r="AH533" s="5"/>
      <c r="AI533" s="4"/>
      <c r="AJ533" s="5"/>
      <c r="AK533" s="4"/>
      <c r="AL533" s="5"/>
      <c r="AM533" s="4"/>
      <c r="AN533" s="5"/>
    </row>
    <row r="534">
      <c r="A534" s="4"/>
      <c r="B534" s="5"/>
      <c r="C534" s="4"/>
      <c r="D534" s="5"/>
      <c r="E534" s="4"/>
      <c r="F534" s="5"/>
      <c r="G534" s="4"/>
      <c r="H534" s="5"/>
      <c r="I534" s="4"/>
      <c r="J534" s="5"/>
      <c r="K534" s="4"/>
      <c r="L534" s="5"/>
      <c r="M534" s="4"/>
      <c r="N534" s="5"/>
      <c r="O534" s="4"/>
      <c r="P534" s="5"/>
      <c r="Q534" s="4"/>
      <c r="R534" s="5"/>
      <c r="S534" s="4"/>
      <c r="T534" s="5"/>
      <c r="U534" s="4"/>
      <c r="V534" s="5"/>
      <c r="W534" s="4"/>
      <c r="X534" s="5"/>
      <c r="Y534" s="4"/>
      <c r="Z534" s="5"/>
      <c r="AA534" s="4"/>
      <c r="AB534" s="5"/>
      <c r="AC534" s="4"/>
      <c r="AD534" s="5"/>
      <c r="AE534" s="4"/>
      <c r="AF534" s="5"/>
      <c r="AG534" s="4"/>
      <c r="AH534" s="5"/>
      <c r="AI534" s="4"/>
      <c r="AJ534" s="5"/>
      <c r="AK534" s="4"/>
      <c r="AL534" s="5"/>
      <c r="AM534" s="4"/>
      <c r="AN534" s="5"/>
    </row>
    <row r="535">
      <c r="A535" s="4"/>
      <c r="B535" s="5"/>
      <c r="C535" s="4"/>
      <c r="D535" s="5"/>
      <c r="E535" s="4"/>
      <c r="F535" s="5"/>
      <c r="G535" s="4"/>
      <c r="H535" s="5"/>
      <c r="I535" s="4"/>
      <c r="J535" s="5"/>
      <c r="K535" s="4"/>
      <c r="L535" s="5"/>
      <c r="M535" s="4"/>
      <c r="N535" s="5"/>
      <c r="O535" s="4"/>
      <c r="P535" s="5"/>
      <c r="Q535" s="4"/>
      <c r="R535" s="5"/>
      <c r="S535" s="4"/>
      <c r="T535" s="5"/>
      <c r="U535" s="4"/>
      <c r="V535" s="5"/>
      <c r="W535" s="4"/>
      <c r="X535" s="5"/>
      <c r="Y535" s="4"/>
      <c r="Z535" s="5"/>
      <c r="AA535" s="4"/>
      <c r="AB535" s="5"/>
      <c r="AC535" s="4"/>
      <c r="AD535" s="5"/>
      <c r="AE535" s="4"/>
      <c r="AF535" s="5"/>
      <c r="AG535" s="4"/>
      <c r="AH535" s="5"/>
      <c r="AI535" s="4"/>
      <c r="AJ535" s="5"/>
      <c r="AK535" s="4"/>
      <c r="AL535" s="5"/>
      <c r="AM535" s="4"/>
      <c r="AN535" s="5"/>
    </row>
    <row r="536">
      <c r="A536" s="4"/>
      <c r="B536" s="5"/>
      <c r="C536" s="4"/>
      <c r="D536" s="5"/>
      <c r="E536" s="4"/>
      <c r="F536" s="5"/>
      <c r="G536" s="4"/>
      <c r="H536" s="5"/>
      <c r="I536" s="4"/>
      <c r="J536" s="5"/>
      <c r="K536" s="4"/>
      <c r="L536" s="5"/>
      <c r="M536" s="4"/>
      <c r="N536" s="5"/>
      <c r="O536" s="4"/>
      <c r="P536" s="5"/>
      <c r="Q536" s="4"/>
      <c r="R536" s="5"/>
      <c r="S536" s="4"/>
      <c r="T536" s="5"/>
      <c r="U536" s="4"/>
      <c r="V536" s="5"/>
      <c r="W536" s="4"/>
      <c r="X536" s="5"/>
      <c r="Y536" s="4"/>
      <c r="Z536" s="5"/>
      <c r="AA536" s="4"/>
      <c r="AB536" s="5"/>
      <c r="AC536" s="4"/>
      <c r="AD536" s="5"/>
      <c r="AE536" s="4"/>
      <c r="AF536" s="5"/>
      <c r="AG536" s="4"/>
      <c r="AH536" s="5"/>
      <c r="AI536" s="4"/>
      <c r="AJ536" s="5"/>
      <c r="AK536" s="4"/>
      <c r="AL536" s="5"/>
      <c r="AM536" s="4"/>
      <c r="AN536" s="5"/>
    </row>
    <row r="537">
      <c r="A537" s="4"/>
      <c r="B537" s="5"/>
      <c r="C537" s="4"/>
      <c r="D537" s="5"/>
      <c r="E537" s="4"/>
      <c r="F537" s="5"/>
      <c r="G537" s="4"/>
      <c r="H537" s="5"/>
      <c r="I537" s="4"/>
      <c r="J537" s="5"/>
      <c r="K537" s="4"/>
      <c r="L537" s="5"/>
      <c r="M537" s="4"/>
      <c r="N537" s="5"/>
      <c r="O537" s="4"/>
      <c r="P537" s="5"/>
      <c r="Q537" s="4"/>
      <c r="R537" s="5"/>
      <c r="S537" s="4"/>
      <c r="T537" s="5"/>
      <c r="U537" s="4"/>
      <c r="V537" s="5"/>
      <c r="W537" s="4"/>
      <c r="X537" s="5"/>
      <c r="Y537" s="4"/>
      <c r="Z537" s="5"/>
      <c r="AA537" s="4"/>
      <c r="AB537" s="5"/>
      <c r="AC537" s="4"/>
      <c r="AD537" s="5"/>
      <c r="AE537" s="4"/>
      <c r="AF537" s="5"/>
      <c r="AG537" s="4"/>
      <c r="AH537" s="5"/>
      <c r="AI537" s="4"/>
      <c r="AJ537" s="5"/>
      <c r="AK537" s="4"/>
      <c r="AL537" s="5"/>
      <c r="AM537" s="4"/>
      <c r="AN537" s="5"/>
    </row>
    <row r="538">
      <c r="A538" s="4"/>
      <c r="B538" s="5"/>
      <c r="C538" s="4"/>
      <c r="D538" s="5"/>
      <c r="E538" s="4"/>
      <c r="F538" s="5"/>
      <c r="G538" s="4"/>
      <c r="H538" s="5"/>
      <c r="I538" s="4"/>
      <c r="J538" s="5"/>
      <c r="K538" s="4"/>
      <c r="L538" s="5"/>
      <c r="M538" s="4"/>
      <c r="N538" s="5"/>
      <c r="O538" s="4"/>
      <c r="P538" s="5"/>
      <c r="Q538" s="4"/>
      <c r="R538" s="5"/>
      <c r="S538" s="4"/>
      <c r="T538" s="5"/>
      <c r="U538" s="4"/>
      <c r="V538" s="5"/>
      <c r="W538" s="4"/>
      <c r="X538" s="5"/>
      <c r="Y538" s="4"/>
      <c r="Z538" s="5"/>
      <c r="AA538" s="4"/>
      <c r="AB538" s="5"/>
      <c r="AC538" s="4"/>
      <c r="AD538" s="5"/>
      <c r="AE538" s="4"/>
      <c r="AF538" s="5"/>
      <c r="AG538" s="4"/>
      <c r="AH538" s="5"/>
      <c r="AI538" s="4"/>
      <c r="AJ538" s="5"/>
      <c r="AK538" s="4"/>
      <c r="AL538" s="5"/>
      <c r="AM538" s="4"/>
      <c r="AN538" s="5"/>
    </row>
    <row r="539">
      <c r="A539" s="4"/>
      <c r="B539" s="5"/>
      <c r="C539" s="4"/>
      <c r="D539" s="5"/>
      <c r="E539" s="4"/>
      <c r="F539" s="5"/>
      <c r="G539" s="4"/>
      <c r="H539" s="5"/>
      <c r="I539" s="4"/>
      <c r="J539" s="5"/>
      <c r="K539" s="4"/>
      <c r="L539" s="5"/>
      <c r="M539" s="4"/>
      <c r="N539" s="5"/>
      <c r="O539" s="4"/>
      <c r="P539" s="5"/>
      <c r="Q539" s="4"/>
      <c r="R539" s="5"/>
      <c r="S539" s="4"/>
      <c r="T539" s="5"/>
      <c r="U539" s="4"/>
      <c r="V539" s="5"/>
      <c r="W539" s="4"/>
      <c r="X539" s="5"/>
      <c r="Y539" s="4"/>
      <c r="Z539" s="5"/>
      <c r="AA539" s="4"/>
      <c r="AB539" s="5"/>
      <c r="AC539" s="4"/>
      <c r="AD539" s="5"/>
      <c r="AE539" s="4"/>
      <c r="AF539" s="5"/>
      <c r="AG539" s="4"/>
      <c r="AH539" s="5"/>
      <c r="AI539" s="4"/>
      <c r="AJ539" s="5"/>
      <c r="AK539" s="4"/>
      <c r="AL539" s="5"/>
      <c r="AM539" s="4"/>
      <c r="AN539" s="5"/>
    </row>
    <row r="540">
      <c r="A540" s="4"/>
      <c r="B540" s="5"/>
      <c r="C540" s="4"/>
      <c r="D540" s="5"/>
      <c r="E540" s="4"/>
      <c r="F540" s="5"/>
      <c r="G540" s="4"/>
      <c r="H540" s="5"/>
      <c r="I540" s="4"/>
      <c r="J540" s="5"/>
      <c r="K540" s="4"/>
      <c r="L540" s="5"/>
      <c r="M540" s="4"/>
      <c r="N540" s="5"/>
      <c r="O540" s="4"/>
      <c r="P540" s="5"/>
      <c r="Q540" s="4"/>
      <c r="R540" s="5"/>
      <c r="S540" s="4"/>
      <c r="T540" s="5"/>
      <c r="U540" s="4"/>
      <c r="V540" s="5"/>
      <c r="W540" s="4"/>
      <c r="X540" s="5"/>
      <c r="Y540" s="4"/>
      <c r="Z540" s="5"/>
      <c r="AA540" s="4"/>
      <c r="AB540" s="5"/>
      <c r="AC540" s="4"/>
      <c r="AD540" s="5"/>
      <c r="AE540" s="4"/>
      <c r="AF540" s="5"/>
      <c r="AG540" s="4"/>
      <c r="AH540" s="5"/>
      <c r="AI540" s="4"/>
      <c r="AJ540" s="5"/>
      <c r="AK540" s="4"/>
      <c r="AL540" s="5"/>
      <c r="AM540" s="4"/>
      <c r="AN540" s="5"/>
    </row>
    <row r="541">
      <c r="A541" s="4"/>
      <c r="B541" s="5"/>
      <c r="C541" s="4"/>
      <c r="D541" s="5"/>
      <c r="E541" s="4"/>
      <c r="F541" s="5"/>
      <c r="G541" s="4"/>
      <c r="H541" s="5"/>
      <c r="I541" s="4"/>
      <c r="J541" s="5"/>
      <c r="K541" s="4"/>
      <c r="L541" s="5"/>
      <c r="M541" s="4"/>
      <c r="N541" s="5"/>
      <c r="O541" s="4"/>
      <c r="P541" s="5"/>
      <c r="Q541" s="4"/>
      <c r="R541" s="5"/>
      <c r="S541" s="4"/>
      <c r="T541" s="5"/>
      <c r="U541" s="4"/>
      <c r="V541" s="5"/>
      <c r="W541" s="4"/>
      <c r="X541" s="5"/>
      <c r="Y541" s="4"/>
      <c r="Z541" s="5"/>
      <c r="AA541" s="4"/>
      <c r="AB541" s="5"/>
      <c r="AC541" s="4"/>
      <c r="AD541" s="5"/>
      <c r="AE541" s="4"/>
      <c r="AF541" s="5"/>
      <c r="AG541" s="4"/>
      <c r="AH541" s="5"/>
      <c r="AI541" s="4"/>
      <c r="AJ541" s="5"/>
      <c r="AK541" s="4"/>
      <c r="AL541" s="5"/>
      <c r="AM541" s="4"/>
      <c r="AN541" s="5"/>
    </row>
    <row r="542">
      <c r="A542" s="4"/>
      <c r="B542" s="5"/>
      <c r="C542" s="4"/>
      <c r="D542" s="5"/>
      <c r="E542" s="4"/>
      <c r="F542" s="5"/>
      <c r="G542" s="4"/>
      <c r="H542" s="5"/>
      <c r="I542" s="4"/>
      <c r="J542" s="5"/>
      <c r="K542" s="4"/>
      <c r="L542" s="5"/>
      <c r="M542" s="4"/>
      <c r="N542" s="5"/>
      <c r="O542" s="4"/>
      <c r="P542" s="5"/>
      <c r="Q542" s="4"/>
      <c r="R542" s="5"/>
      <c r="S542" s="4"/>
      <c r="T542" s="5"/>
      <c r="U542" s="4"/>
      <c r="V542" s="5"/>
      <c r="W542" s="4"/>
      <c r="X542" s="5"/>
      <c r="Y542" s="4"/>
      <c r="Z542" s="5"/>
      <c r="AA542" s="4"/>
      <c r="AB542" s="5"/>
      <c r="AC542" s="4"/>
      <c r="AD542" s="5"/>
      <c r="AE542" s="4"/>
      <c r="AF542" s="5"/>
      <c r="AG542" s="4"/>
      <c r="AH542" s="5"/>
      <c r="AI542" s="4"/>
      <c r="AJ542" s="5"/>
      <c r="AK542" s="4"/>
      <c r="AL542" s="5"/>
      <c r="AM542" s="4"/>
      <c r="AN542" s="5"/>
    </row>
    <row r="543">
      <c r="A543" s="4"/>
      <c r="B543" s="5"/>
      <c r="C543" s="4"/>
      <c r="D543" s="5"/>
      <c r="E543" s="4"/>
      <c r="F543" s="5"/>
      <c r="G543" s="4"/>
      <c r="H543" s="5"/>
      <c r="I543" s="4"/>
      <c r="J543" s="5"/>
      <c r="K543" s="4"/>
      <c r="L543" s="5"/>
      <c r="M543" s="4"/>
      <c r="N543" s="5"/>
      <c r="O543" s="4"/>
      <c r="P543" s="5"/>
      <c r="Q543" s="4"/>
      <c r="R543" s="5"/>
      <c r="S543" s="4"/>
      <c r="T543" s="5"/>
      <c r="U543" s="4"/>
      <c r="V543" s="5"/>
      <c r="W543" s="4"/>
      <c r="X543" s="5"/>
      <c r="Y543" s="4"/>
      <c r="Z543" s="5"/>
      <c r="AA543" s="4"/>
      <c r="AB543" s="5"/>
      <c r="AC543" s="4"/>
      <c r="AD543" s="5"/>
      <c r="AE543" s="4"/>
      <c r="AF543" s="5"/>
      <c r="AG543" s="4"/>
      <c r="AH543" s="5"/>
      <c r="AI543" s="4"/>
      <c r="AJ543" s="5"/>
      <c r="AK543" s="4"/>
      <c r="AL543" s="5"/>
      <c r="AM543" s="4"/>
      <c r="AN543" s="5"/>
    </row>
    <row r="544">
      <c r="A544" s="4"/>
      <c r="B544" s="5"/>
      <c r="C544" s="4"/>
      <c r="D544" s="5"/>
      <c r="E544" s="4"/>
      <c r="F544" s="5"/>
      <c r="G544" s="4"/>
      <c r="H544" s="5"/>
      <c r="I544" s="4"/>
      <c r="J544" s="5"/>
      <c r="K544" s="4"/>
      <c r="L544" s="5"/>
      <c r="M544" s="4"/>
      <c r="N544" s="5"/>
      <c r="O544" s="4"/>
      <c r="P544" s="5"/>
      <c r="Q544" s="4"/>
      <c r="R544" s="5"/>
      <c r="S544" s="4"/>
      <c r="T544" s="5"/>
      <c r="U544" s="4"/>
      <c r="V544" s="5"/>
      <c r="W544" s="4"/>
      <c r="X544" s="5"/>
      <c r="Y544" s="4"/>
      <c r="Z544" s="5"/>
      <c r="AA544" s="4"/>
      <c r="AB544" s="5"/>
      <c r="AC544" s="4"/>
      <c r="AD544" s="5"/>
      <c r="AE544" s="4"/>
      <c r="AF544" s="5"/>
      <c r="AG544" s="4"/>
      <c r="AH544" s="5"/>
      <c r="AI544" s="4"/>
      <c r="AJ544" s="5"/>
      <c r="AK544" s="4"/>
      <c r="AL544" s="5"/>
      <c r="AM544" s="4"/>
      <c r="AN544" s="5"/>
    </row>
    <row r="545">
      <c r="A545" s="4"/>
      <c r="B545" s="5"/>
      <c r="C545" s="4"/>
      <c r="D545" s="5"/>
      <c r="E545" s="4"/>
      <c r="F545" s="5"/>
      <c r="G545" s="4"/>
      <c r="H545" s="5"/>
      <c r="I545" s="4"/>
      <c r="J545" s="5"/>
      <c r="K545" s="4"/>
      <c r="L545" s="5"/>
      <c r="M545" s="4"/>
      <c r="N545" s="5"/>
      <c r="O545" s="4"/>
      <c r="P545" s="5"/>
      <c r="Q545" s="4"/>
      <c r="R545" s="5"/>
      <c r="S545" s="4"/>
      <c r="T545" s="5"/>
      <c r="U545" s="4"/>
      <c r="V545" s="5"/>
      <c r="W545" s="4"/>
      <c r="X545" s="5"/>
      <c r="Y545" s="4"/>
      <c r="Z545" s="5"/>
      <c r="AA545" s="4"/>
      <c r="AB545" s="5"/>
      <c r="AC545" s="4"/>
      <c r="AD545" s="5"/>
      <c r="AE545" s="4"/>
      <c r="AF545" s="5"/>
      <c r="AG545" s="4"/>
      <c r="AH545" s="5"/>
      <c r="AI545" s="4"/>
      <c r="AJ545" s="5"/>
      <c r="AK545" s="4"/>
      <c r="AL545" s="5"/>
      <c r="AM545" s="4"/>
      <c r="AN545" s="5"/>
    </row>
    <row r="546">
      <c r="A546" s="4"/>
      <c r="B546" s="5"/>
      <c r="C546" s="4"/>
      <c r="D546" s="5"/>
      <c r="E546" s="4"/>
      <c r="F546" s="5"/>
      <c r="G546" s="4"/>
      <c r="H546" s="5"/>
      <c r="I546" s="4"/>
      <c r="J546" s="5"/>
      <c r="K546" s="4"/>
      <c r="L546" s="5"/>
      <c r="M546" s="4"/>
      <c r="N546" s="5"/>
      <c r="O546" s="4"/>
      <c r="P546" s="5"/>
      <c r="Q546" s="4"/>
      <c r="R546" s="5"/>
      <c r="S546" s="4"/>
      <c r="T546" s="5"/>
      <c r="U546" s="4"/>
      <c r="V546" s="5"/>
      <c r="W546" s="4"/>
      <c r="X546" s="5"/>
      <c r="Y546" s="4"/>
      <c r="Z546" s="5"/>
      <c r="AA546" s="4"/>
      <c r="AB546" s="5"/>
      <c r="AC546" s="4"/>
      <c r="AD546" s="5"/>
      <c r="AE546" s="4"/>
      <c r="AF546" s="5"/>
      <c r="AG546" s="4"/>
      <c r="AH546" s="5"/>
      <c r="AI546" s="4"/>
      <c r="AJ546" s="5"/>
      <c r="AK546" s="4"/>
      <c r="AL546" s="5"/>
      <c r="AM546" s="4"/>
      <c r="AN546" s="5"/>
    </row>
    <row r="547">
      <c r="A547" s="4"/>
      <c r="B547" s="5"/>
      <c r="C547" s="4"/>
      <c r="D547" s="5"/>
      <c r="E547" s="4"/>
      <c r="F547" s="5"/>
      <c r="G547" s="4"/>
      <c r="H547" s="5"/>
      <c r="I547" s="4"/>
      <c r="J547" s="5"/>
      <c r="K547" s="4"/>
      <c r="L547" s="5"/>
      <c r="M547" s="4"/>
      <c r="N547" s="5"/>
      <c r="O547" s="4"/>
      <c r="P547" s="5"/>
      <c r="Q547" s="4"/>
      <c r="R547" s="5"/>
      <c r="S547" s="4"/>
      <c r="T547" s="5"/>
      <c r="U547" s="4"/>
      <c r="V547" s="5"/>
      <c r="W547" s="4"/>
      <c r="X547" s="5"/>
      <c r="Y547" s="4"/>
      <c r="Z547" s="5"/>
      <c r="AA547" s="4"/>
      <c r="AB547" s="5"/>
      <c r="AC547" s="4"/>
      <c r="AD547" s="5"/>
      <c r="AE547" s="4"/>
      <c r="AF547" s="5"/>
      <c r="AG547" s="4"/>
      <c r="AH547" s="5"/>
      <c r="AI547" s="4"/>
      <c r="AJ547" s="5"/>
      <c r="AK547" s="4"/>
      <c r="AL547" s="5"/>
      <c r="AM547" s="4"/>
      <c r="AN547" s="5"/>
    </row>
    <row r="548">
      <c r="A548" s="4"/>
      <c r="B548" s="5"/>
      <c r="C548" s="4"/>
      <c r="D548" s="5"/>
      <c r="E548" s="4"/>
      <c r="F548" s="5"/>
      <c r="G548" s="4"/>
      <c r="H548" s="5"/>
      <c r="I548" s="4"/>
      <c r="J548" s="5"/>
      <c r="K548" s="4"/>
      <c r="L548" s="5"/>
      <c r="M548" s="4"/>
      <c r="N548" s="5"/>
      <c r="O548" s="4"/>
      <c r="P548" s="5"/>
      <c r="Q548" s="4"/>
      <c r="R548" s="5"/>
      <c r="S548" s="4"/>
      <c r="T548" s="5"/>
      <c r="U548" s="4"/>
      <c r="V548" s="5"/>
      <c r="W548" s="4"/>
      <c r="X548" s="5"/>
      <c r="Y548" s="4"/>
      <c r="Z548" s="5"/>
      <c r="AA548" s="4"/>
      <c r="AB548" s="5"/>
      <c r="AC548" s="4"/>
      <c r="AD548" s="5"/>
      <c r="AE548" s="4"/>
      <c r="AF548" s="5"/>
      <c r="AG548" s="4"/>
      <c r="AH548" s="5"/>
      <c r="AI548" s="4"/>
      <c r="AJ548" s="5"/>
      <c r="AK548" s="4"/>
      <c r="AL548" s="5"/>
      <c r="AM548" s="4"/>
      <c r="AN548" s="5"/>
    </row>
    <row r="549">
      <c r="A549" s="4"/>
      <c r="B549" s="5"/>
      <c r="C549" s="4"/>
      <c r="D549" s="5"/>
      <c r="E549" s="4"/>
      <c r="F549" s="5"/>
      <c r="G549" s="4"/>
      <c r="H549" s="5"/>
      <c r="I549" s="4"/>
      <c r="J549" s="5"/>
      <c r="K549" s="4"/>
      <c r="L549" s="5"/>
      <c r="M549" s="4"/>
      <c r="N549" s="5"/>
      <c r="O549" s="4"/>
      <c r="P549" s="5"/>
      <c r="Q549" s="4"/>
      <c r="R549" s="5"/>
      <c r="S549" s="4"/>
      <c r="T549" s="5"/>
      <c r="U549" s="4"/>
      <c r="V549" s="5"/>
      <c r="W549" s="4"/>
      <c r="X549" s="5"/>
      <c r="Y549" s="4"/>
      <c r="Z549" s="5"/>
      <c r="AA549" s="4"/>
      <c r="AB549" s="5"/>
      <c r="AC549" s="4"/>
      <c r="AD549" s="5"/>
      <c r="AE549" s="4"/>
      <c r="AF549" s="5"/>
      <c r="AG549" s="4"/>
      <c r="AH549" s="5"/>
      <c r="AI549" s="4"/>
      <c r="AJ549" s="5"/>
      <c r="AK549" s="4"/>
      <c r="AL549" s="5"/>
      <c r="AM549" s="4"/>
      <c r="AN549" s="5"/>
    </row>
    <row r="550">
      <c r="A550" s="4"/>
      <c r="B550" s="5"/>
      <c r="C550" s="4"/>
      <c r="D550" s="5"/>
      <c r="E550" s="4"/>
      <c r="F550" s="5"/>
      <c r="G550" s="4"/>
      <c r="H550" s="5"/>
      <c r="I550" s="4"/>
      <c r="J550" s="5"/>
      <c r="K550" s="4"/>
      <c r="L550" s="5"/>
      <c r="M550" s="4"/>
      <c r="N550" s="5"/>
      <c r="O550" s="4"/>
      <c r="P550" s="5"/>
      <c r="Q550" s="4"/>
      <c r="R550" s="5"/>
      <c r="S550" s="4"/>
      <c r="T550" s="5"/>
      <c r="U550" s="4"/>
      <c r="V550" s="5"/>
      <c r="W550" s="4"/>
      <c r="X550" s="5"/>
      <c r="Y550" s="4"/>
      <c r="Z550" s="5"/>
      <c r="AA550" s="4"/>
      <c r="AB550" s="5"/>
      <c r="AC550" s="4"/>
      <c r="AD550" s="5"/>
      <c r="AE550" s="4"/>
      <c r="AF550" s="5"/>
      <c r="AG550" s="4"/>
      <c r="AH550" s="5"/>
      <c r="AI550" s="4"/>
      <c r="AJ550" s="5"/>
      <c r="AK550" s="4"/>
      <c r="AL550" s="5"/>
      <c r="AM550" s="4"/>
      <c r="AN550" s="5"/>
    </row>
    <row r="551">
      <c r="A551" s="4"/>
      <c r="B551" s="5"/>
      <c r="C551" s="4"/>
      <c r="D551" s="5"/>
      <c r="E551" s="4"/>
      <c r="F551" s="5"/>
      <c r="G551" s="4"/>
      <c r="H551" s="5"/>
      <c r="I551" s="4"/>
      <c r="J551" s="5"/>
      <c r="K551" s="4"/>
      <c r="L551" s="5"/>
      <c r="M551" s="4"/>
      <c r="N551" s="5"/>
      <c r="O551" s="4"/>
      <c r="P551" s="5"/>
      <c r="Q551" s="4"/>
      <c r="R551" s="5"/>
      <c r="S551" s="4"/>
      <c r="T551" s="5"/>
      <c r="U551" s="4"/>
      <c r="V551" s="5"/>
      <c r="W551" s="4"/>
      <c r="X551" s="5"/>
      <c r="Y551" s="4"/>
      <c r="Z551" s="5"/>
      <c r="AA551" s="4"/>
      <c r="AB551" s="5"/>
      <c r="AC551" s="4"/>
      <c r="AD551" s="5"/>
      <c r="AE551" s="4"/>
      <c r="AF551" s="5"/>
      <c r="AG551" s="4"/>
      <c r="AH551" s="5"/>
      <c r="AI551" s="4"/>
      <c r="AJ551" s="5"/>
      <c r="AK551" s="4"/>
      <c r="AL551" s="5"/>
      <c r="AM551" s="4"/>
      <c r="AN551" s="5"/>
    </row>
    <row r="552">
      <c r="A552" s="4"/>
      <c r="B552" s="5"/>
      <c r="C552" s="4"/>
      <c r="D552" s="5"/>
      <c r="E552" s="4"/>
      <c r="F552" s="5"/>
      <c r="G552" s="4"/>
      <c r="H552" s="5"/>
      <c r="I552" s="4"/>
      <c r="J552" s="5"/>
      <c r="K552" s="4"/>
      <c r="L552" s="5"/>
      <c r="M552" s="4"/>
      <c r="N552" s="5"/>
      <c r="O552" s="4"/>
      <c r="P552" s="5"/>
      <c r="Q552" s="4"/>
      <c r="R552" s="5"/>
      <c r="S552" s="4"/>
      <c r="T552" s="5"/>
      <c r="U552" s="4"/>
      <c r="V552" s="5"/>
      <c r="W552" s="4"/>
      <c r="X552" s="5"/>
      <c r="Y552" s="4"/>
      <c r="Z552" s="5"/>
      <c r="AA552" s="4"/>
      <c r="AB552" s="5"/>
      <c r="AC552" s="4"/>
      <c r="AD552" s="5"/>
      <c r="AE552" s="4"/>
      <c r="AF552" s="5"/>
      <c r="AG552" s="4"/>
      <c r="AH552" s="5"/>
      <c r="AI552" s="4"/>
      <c r="AJ552" s="5"/>
      <c r="AK552" s="4"/>
      <c r="AL552" s="5"/>
      <c r="AM552" s="4"/>
      <c r="AN552" s="5"/>
    </row>
    <row r="553">
      <c r="A553" s="4"/>
      <c r="B553" s="5"/>
      <c r="C553" s="4"/>
      <c r="D553" s="5"/>
      <c r="E553" s="4"/>
      <c r="F553" s="5"/>
      <c r="G553" s="4"/>
      <c r="H553" s="5"/>
      <c r="I553" s="4"/>
      <c r="J553" s="5"/>
      <c r="K553" s="4"/>
      <c r="L553" s="5"/>
      <c r="M553" s="4"/>
      <c r="N553" s="5"/>
      <c r="O553" s="4"/>
      <c r="P553" s="5"/>
      <c r="Q553" s="4"/>
      <c r="R553" s="5"/>
      <c r="S553" s="4"/>
      <c r="T553" s="5"/>
      <c r="U553" s="4"/>
      <c r="V553" s="5"/>
      <c r="W553" s="4"/>
      <c r="X553" s="5"/>
      <c r="Y553" s="4"/>
      <c r="Z553" s="5"/>
      <c r="AA553" s="4"/>
      <c r="AB553" s="5"/>
      <c r="AC553" s="4"/>
      <c r="AD553" s="5"/>
      <c r="AE553" s="4"/>
      <c r="AF553" s="5"/>
      <c r="AG553" s="4"/>
      <c r="AH553" s="5"/>
      <c r="AI553" s="4"/>
      <c r="AJ553" s="5"/>
      <c r="AK553" s="4"/>
      <c r="AL553" s="5"/>
      <c r="AM553" s="4"/>
      <c r="AN553" s="5"/>
    </row>
    <row r="554">
      <c r="A554" s="4"/>
      <c r="B554" s="5"/>
      <c r="C554" s="4"/>
      <c r="D554" s="5"/>
      <c r="E554" s="4"/>
      <c r="F554" s="5"/>
      <c r="G554" s="4"/>
      <c r="H554" s="5"/>
      <c r="I554" s="4"/>
      <c r="J554" s="5"/>
      <c r="K554" s="4"/>
      <c r="L554" s="5"/>
      <c r="M554" s="4"/>
      <c r="N554" s="5"/>
      <c r="O554" s="4"/>
      <c r="P554" s="5"/>
      <c r="Q554" s="4"/>
      <c r="R554" s="5"/>
      <c r="S554" s="4"/>
      <c r="T554" s="5"/>
      <c r="U554" s="4"/>
      <c r="V554" s="5"/>
      <c r="W554" s="4"/>
      <c r="X554" s="5"/>
      <c r="Y554" s="4"/>
      <c r="Z554" s="5"/>
      <c r="AA554" s="4"/>
      <c r="AB554" s="5"/>
      <c r="AC554" s="4"/>
      <c r="AD554" s="5"/>
      <c r="AE554" s="4"/>
      <c r="AF554" s="5"/>
      <c r="AG554" s="4"/>
      <c r="AH554" s="5"/>
      <c r="AI554" s="4"/>
      <c r="AJ554" s="5"/>
      <c r="AK554" s="4"/>
      <c r="AL554" s="5"/>
      <c r="AM554" s="4"/>
      <c r="AN554" s="5"/>
    </row>
    <row r="555">
      <c r="A555" s="4"/>
      <c r="B555" s="5"/>
      <c r="C555" s="4"/>
      <c r="D555" s="5"/>
      <c r="E555" s="4"/>
      <c r="F555" s="5"/>
      <c r="G555" s="4"/>
      <c r="H555" s="5"/>
      <c r="I555" s="4"/>
      <c r="J555" s="5"/>
      <c r="K555" s="4"/>
      <c r="L555" s="5"/>
      <c r="M555" s="4"/>
      <c r="N555" s="5"/>
      <c r="O555" s="4"/>
      <c r="P555" s="5"/>
      <c r="Q555" s="4"/>
      <c r="R555" s="5"/>
      <c r="S555" s="4"/>
      <c r="T555" s="5"/>
      <c r="U555" s="4"/>
      <c r="V555" s="5"/>
      <c r="W555" s="4"/>
      <c r="X555" s="5"/>
      <c r="Y555" s="4"/>
      <c r="Z555" s="5"/>
      <c r="AA555" s="4"/>
      <c r="AB555" s="5"/>
      <c r="AC555" s="4"/>
      <c r="AD555" s="5"/>
      <c r="AE555" s="4"/>
      <c r="AF555" s="5"/>
      <c r="AG555" s="4"/>
      <c r="AH555" s="5"/>
      <c r="AI555" s="4"/>
      <c r="AJ555" s="5"/>
      <c r="AK555" s="4"/>
      <c r="AL555" s="5"/>
      <c r="AM555" s="4"/>
      <c r="AN555" s="5"/>
    </row>
    <row r="556">
      <c r="A556" s="4"/>
      <c r="B556" s="5"/>
      <c r="C556" s="4"/>
      <c r="D556" s="5"/>
      <c r="E556" s="4"/>
      <c r="F556" s="5"/>
      <c r="G556" s="4"/>
      <c r="H556" s="5"/>
      <c r="I556" s="4"/>
      <c r="J556" s="5"/>
      <c r="K556" s="4"/>
      <c r="L556" s="5"/>
      <c r="M556" s="4"/>
      <c r="N556" s="5"/>
      <c r="O556" s="4"/>
      <c r="P556" s="5"/>
      <c r="Q556" s="4"/>
      <c r="R556" s="5"/>
      <c r="S556" s="4"/>
      <c r="T556" s="5"/>
      <c r="U556" s="4"/>
      <c r="V556" s="5"/>
      <c r="W556" s="4"/>
      <c r="X556" s="5"/>
      <c r="Y556" s="4"/>
      <c r="Z556" s="5"/>
      <c r="AA556" s="4"/>
      <c r="AB556" s="5"/>
      <c r="AC556" s="4"/>
      <c r="AD556" s="5"/>
      <c r="AE556" s="4"/>
      <c r="AF556" s="5"/>
      <c r="AG556" s="4"/>
      <c r="AH556" s="5"/>
      <c r="AI556" s="4"/>
      <c r="AJ556" s="5"/>
      <c r="AK556" s="4"/>
      <c r="AL556" s="5"/>
      <c r="AM556" s="4"/>
      <c r="AN556" s="5"/>
    </row>
    <row r="557">
      <c r="A557" s="4"/>
      <c r="B557" s="5"/>
      <c r="C557" s="4"/>
      <c r="D557" s="5"/>
      <c r="E557" s="4"/>
      <c r="F557" s="5"/>
      <c r="G557" s="4"/>
      <c r="H557" s="5"/>
      <c r="I557" s="4"/>
      <c r="J557" s="5"/>
      <c r="K557" s="4"/>
      <c r="L557" s="5"/>
      <c r="M557" s="4"/>
      <c r="N557" s="5"/>
      <c r="O557" s="4"/>
      <c r="P557" s="5"/>
      <c r="Q557" s="4"/>
      <c r="R557" s="5"/>
      <c r="S557" s="4"/>
      <c r="T557" s="5"/>
      <c r="U557" s="4"/>
      <c r="V557" s="5"/>
      <c r="W557" s="4"/>
      <c r="X557" s="5"/>
      <c r="Y557" s="4"/>
      <c r="Z557" s="5"/>
      <c r="AA557" s="4"/>
      <c r="AB557" s="5"/>
      <c r="AC557" s="4"/>
      <c r="AD557" s="5"/>
      <c r="AE557" s="4"/>
      <c r="AF557" s="5"/>
      <c r="AG557" s="4"/>
      <c r="AH557" s="5"/>
      <c r="AI557" s="4"/>
      <c r="AJ557" s="5"/>
      <c r="AK557" s="4"/>
      <c r="AL557" s="5"/>
      <c r="AM557" s="4"/>
      <c r="AN557" s="5"/>
    </row>
    <row r="558">
      <c r="A558" s="4"/>
      <c r="B558" s="5"/>
      <c r="C558" s="4"/>
      <c r="D558" s="5"/>
      <c r="E558" s="4"/>
      <c r="F558" s="5"/>
      <c r="G558" s="4"/>
      <c r="H558" s="5"/>
      <c r="I558" s="4"/>
      <c r="J558" s="5"/>
      <c r="K558" s="4"/>
      <c r="L558" s="5"/>
      <c r="M558" s="4"/>
      <c r="N558" s="5"/>
      <c r="O558" s="4"/>
      <c r="P558" s="5"/>
      <c r="Q558" s="4"/>
      <c r="R558" s="5"/>
      <c r="S558" s="4"/>
      <c r="T558" s="5"/>
      <c r="U558" s="4"/>
      <c r="V558" s="5"/>
      <c r="W558" s="4"/>
      <c r="X558" s="5"/>
      <c r="Y558" s="4"/>
      <c r="Z558" s="5"/>
      <c r="AA558" s="4"/>
      <c r="AB558" s="5"/>
      <c r="AC558" s="4"/>
      <c r="AD558" s="5"/>
      <c r="AE558" s="4"/>
      <c r="AF558" s="5"/>
      <c r="AG558" s="4"/>
      <c r="AH558" s="5"/>
      <c r="AI558" s="4"/>
      <c r="AJ558" s="5"/>
      <c r="AK558" s="4"/>
      <c r="AL558" s="5"/>
      <c r="AM558" s="4"/>
      <c r="AN558" s="5"/>
    </row>
    <row r="559">
      <c r="A559" s="4"/>
      <c r="B559" s="5"/>
      <c r="C559" s="4"/>
      <c r="D559" s="5"/>
      <c r="E559" s="4"/>
      <c r="F559" s="5"/>
      <c r="G559" s="4"/>
      <c r="H559" s="5"/>
      <c r="I559" s="4"/>
      <c r="J559" s="5"/>
      <c r="K559" s="4"/>
      <c r="L559" s="5"/>
      <c r="M559" s="4"/>
      <c r="N559" s="5"/>
      <c r="O559" s="4"/>
      <c r="P559" s="5"/>
      <c r="Q559" s="4"/>
      <c r="R559" s="5"/>
      <c r="S559" s="4"/>
      <c r="T559" s="5"/>
      <c r="U559" s="4"/>
      <c r="V559" s="5"/>
      <c r="W559" s="4"/>
      <c r="X559" s="5"/>
      <c r="Y559" s="4"/>
      <c r="Z559" s="5"/>
      <c r="AA559" s="4"/>
      <c r="AB559" s="5"/>
      <c r="AC559" s="4"/>
      <c r="AD559" s="5"/>
      <c r="AE559" s="4"/>
      <c r="AF559" s="5"/>
      <c r="AG559" s="4"/>
      <c r="AH559" s="5"/>
      <c r="AI559" s="4"/>
      <c r="AJ559" s="5"/>
      <c r="AK559" s="4"/>
      <c r="AL559" s="5"/>
      <c r="AM559" s="4"/>
      <c r="AN559" s="5"/>
    </row>
    <row r="560">
      <c r="A560" s="4"/>
      <c r="B560" s="5"/>
      <c r="C560" s="4"/>
      <c r="D560" s="5"/>
      <c r="E560" s="4"/>
      <c r="F560" s="5"/>
      <c r="G560" s="4"/>
      <c r="H560" s="5"/>
      <c r="I560" s="4"/>
      <c r="J560" s="5"/>
      <c r="K560" s="4"/>
      <c r="L560" s="5"/>
      <c r="M560" s="4"/>
      <c r="N560" s="5"/>
      <c r="O560" s="4"/>
      <c r="P560" s="5"/>
      <c r="Q560" s="4"/>
      <c r="R560" s="5"/>
      <c r="S560" s="4"/>
      <c r="T560" s="5"/>
      <c r="U560" s="4"/>
      <c r="V560" s="5"/>
      <c r="W560" s="4"/>
      <c r="X560" s="5"/>
      <c r="Y560" s="4"/>
      <c r="Z560" s="5"/>
      <c r="AA560" s="4"/>
      <c r="AB560" s="5"/>
      <c r="AC560" s="4"/>
      <c r="AD560" s="5"/>
      <c r="AE560" s="4"/>
      <c r="AF560" s="5"/>
      <c r="AG560" s="4"/>
      <c r="AH560" s="5"/>
      <c r="AI560" s="4"/>
      <c r="AJ560" s="5"/>
      <c r="AK560" s="4"/>
      <c r="AL560" s="5"/>
      <c r="AM560" s="4"/>
      <c r="AN560" s="5"/>
    </row>
    <row r="561">
      <c r="A561" s="4"/>
      <c r="B561" s="5"/>
      <c r="C561" s="4"/>
      <c r="D561" s="5"/>
      <c r="E561" s="4"/>
      <c r="F561" s="5"/>
      <c r="G561" s="4"/>
      <c r="H561" s="5"/>
      <c r="I561" s="4"/>
      <c r="J561" s="5"/>
      <c r="K561" s="4"/>
      <c r="L561" s="5"/>
      <c r="M561" s="4"/>
      <c r="N561" s="5"/>
      <c r="O561" s="4"/>
      <c r="P561" s="5"/>
      <c r="Q561" s="4"/>
      <c r="R561" s="5"/>
      <c r="S561" s="4"/>
      <c r="T561" s="5"/>
      <c r="U561" s="4"/>
      <c r="V561" s="5"/>
      <c r="W561" s="4"/>
      <c r="X561" s="5"/>
      <c r="Y561" s="4"/>
      <c r="Z561" s="5"/>
      <c r="AA561" s="4"/>
      <c r="AB561" s="5"/>
      <c r="AC561" s="4"/>
      <c r="AD561" s="5"/>
      <c r="AE561" s="4"/>
      <c r="AF561" s="5"/>
      <c r="AG561" s="4"/>
      <c r="AH561" s="5"/>
      <c r="AI561" s="4"/>
      <c r="AJ561" s="5"/>
      <c r="AK561" s="4"/>
      <c r="AL561" s="5"/>
      <c r="AM561" s="4"/>
      <c r="AN561" s="5"/>
    </row>
    <row r="562">
      <c r="A562" s="4"/>
      <c r="B562" s="5"/>
      <c r="C562" s="4"/>
      <c r="D562" s="5"/>
      <c r="E562" s="4"/>
      <c r="F562" s="5"/>
      <c r="G562" s="4"/>
      <c r="H562" s="5"/>
      <c r="I562" s="4"/>
      <c r="J562" s="5"/>
      <c r="K562" s="4"/>
      <c r="L562" s="5"/>
      <c r="M562" s="4"/>
      <c r="N562" s="5"/>
      <c r="O562" s="4"/>
      <c r="P562" s="5"/>
      <c r="Q562" s="4"/>
      <c r="R562" s="5"/>
      <c r="S562" s="4"/>
      <c r="T562" s="5"/>
      <c r="U562" s="4"/>
      <c r="V562" s="5"/>
      <c r="W562" s="4"/>
      <c r="X562" s="5"/>
      <c r="Y562" s="4"/>
      <c r="Z562" s="5"/>
      <c r="AA562" s="4"/>
      <c r="AB562" s="5"/>
      <c r="AC562" s="4"/>
      <c r="AD562" s="5"/>
      <c r="AE562" s="4"/>
      <c r="AF562" s="5"/>
      <c r="AG562" s="4"/>
      <c r="AH562" s="5"/>
      <c r="AI562" s="4"/>
      <c r="AJ562" s="5"/>
      <c r="AK562" s="4"/>
      <c r="AL562" s="5"/>
      <c r="AM562" s="4"/>
      <c r="AN562" s="5"/>
    </row>
    <row r="563">
      <c r="A563" s="4"/>
      <c r="B563" s="5"/>
      <c r="C563" s="4"/>
      <c r="D563" s="5"/>
      <c r="E563" s="4"/>
      <c r="F563" s="5"/>
      <c r="G563" s="4"/>
      <c r="H563" s="5"/>
      <c r="I563" s="4"/>
      <c r="J563" s="5"/>
      <c r="K563" s="4"/>
      <c r="L563" s="5"/>
      <c r="M563" s="4"/>
      <c r="N563" s="5"/>
      <c r="O563" s="4"/>
      <c r="P563" s="5"/>
      <c r="Q563" s="4"/>
      <c r="R563" s="5"/>
      <c r="S563" s="4"/>
      <c r="T563" s="5"/>
      <c r="U563" s="4"/>
      <c r="V563" s="5"/>
      <c r="W563" s="4"/>
      <c r="X563" s="5"/>
      <c r="Y563" s="4"/>
      <c r="Z563" s="5"/>
      <c r="AA563" s="4"/>
      <c r="AB563" s="5"/>
      <c r="AC563" s="4"/>
      <c r="AD563" s="5"/>
      <c r="AE563" s="4"/>
      <c r="AF563" s="5"/>
      <c r="AG563" s="4"/>
      <c r="AH563" s="5"/>
      <c r="AI563" s="4"/>
      <c r="AJ563" s="5"/>
      <c r="AK563" s="4"/>
      <c r="AL563" s="5"/>
      <c r="AM563" s="4"/>
      <c r="AN563" s="5"/>
    </row>
    <row r="564">
      <c r="A564" s="4"/>
      <c r="B564" s="5"/>
      <c r="C564" s="4"/>
      <c r="D564" s="5"/>
      <c r="E564" s="4"/>
      <c r="F564" s="5"/>
      <c r="G564" s="4"/>
      <c r="H564" s="5"/>
      <c r="I564" s="4"/>
      <c r="J564" s="5"/>
      <c r="K564" s="4"/>
      <c r="L564" s="5"/>
      <c r="M564" s="4"/>
      <c r="N564" s="5"/>
      <c r="O564" s="4"/>
      <c r="P564" s="5"/>
      <c r="Q564" s="4"/>
      <c r="R564" s="5"/>
      <c r="S564" s="4"/>
      <c r="T564" s="5"/>
      <c r="U564" s="4"/>
      <c r="V564" s="5"/>
      <c r="W564" s="4"/>
      <c r="X564" s="5"/>
      <c r="Y564" s="4"/>
      <c r="Z564" s="5"/>
      <c r="AA564" s="4"/>
      <c r="AB564" s="5"/>
      <c r="AC564" s="4"/>
      <c r="AD564" s="5"/>
      <c r="AE564" s="4"/>
      <c r="AF564" s="5"/>
      <c r="AG564" s="4"/>
      <c r="AH564" s="5"/>
      <c r="AI564" s="4"/>
      <c r="AJ564" s="5"/>
      <c r="AK564" s="4"/>
      <c r="AL564" s="5"/>
      <c r="AM564" s="4"/>
      <c r="AN564" s="5"/>
    </row>
    <row r="565">
      <c r="A565" s="4"/>
      <c r="B565" s="5"/>
      <c r="C565" s="4"/>
      <c r="D565" s="5"/>
      <c r="E565" s="4"/>
      <c r="F565" s="5"/>
      <c r="G565" s="4"/>
      <c r="H565" s="5"/>
      <c r="I565" s="4"/>
      <c r="J565" s="5"/>
      <c r="K565" s="4"/>
      <c r="L565" s="5"/>
      <c r="M565" s="4"/>
      <c r="N565" s="5"/>
      <c r="O565" s="4"/>
      <c r="P565" s="5"/>
      <c r="Q565" s="4"/>
      <c r="R565" s="5"/>
      <c r="S565" s="4"/>
      <c r="T565" s="5"/>
      <c r="U565" s="4"/>
      <c r="V565" s="5"/>
      <c r="W565" s="4"/>
      <c r="X565" s="5"/>
      <c r="Y565" s="4"/>
      <c r="Z565" s="5"/>
      <c r="AA565" s="4"/>
      <c r="AB565" s="5"/>
      <c r="AC565" s="4"/>
      <c r="AD565" s="5"/>
      <c r="AE565" s="4"/>
      <c r="AF565" s="5"/>
      <c r="AG565" s="4"/>
      <c r="AH565" s="5"/>
      <c r="AI565" s="4"/>
      <c r="AJ565" s="5"/>
      <c r="AK565" s="4"/>
      <c r="AL565" s="5"/>
      <c r="AM565" s="4"/>
      <c r="AN565" s="5"/>
    </row>
    <row r="566">
      <c r="A566" s="4"/>
      <c r="B566" s="5"/>
      <c r="C566" s="4"/>
      <c r="D566" s="5"/>
      <c r="E566" s="4"/>
      <c r="F566" s="5"/>
      <c r="G566" s="4"/>
      <c r="H566" s="5"/>
      <c r="I566" s="4"/>
      <c r="J566" s="5"/>
      <c r="K566" s="4"/>
      <c r="L566" s="5"/>
      <c r="M566" s="4"/>
      <c r="N566" s="5"/>
      <c r="O566" s="4"/>
      <c r="P566" s="5"/>
      <c r="Q566" s="4"/>
      <c r="R566" s="5"/>
      <c r="S566" s="4"/>
      <c r="T566" s="5"/>
      <c r="U566" s="4"/>
      <c r="V566" s="5"/>
      <c r="W566" s="4"/>
      <c r="X566" s="5"/>
      <c r="Y566" s="4"/>
      <c r="Z566" s="5"/>
      <c r="AA566" s="4"/>
      <c r="AB566" s="5"/>
      <c r="AC566" s="4"/>
      <c r="AD566" s="5"/>
      <c r="AE566" s="4"/>
      <c r="AF566" s="5"/>
      <c r="AG566" s="4"/>
      <c r="AH566" s="5"/>
      <c r="AI566" s="4"/>
      <c r="AJ566" s="5"/>
      <c r="AK566" s="4"/>
      <c r="AL566" s="5"/>
      <c r="AM566" s="4"/>
      <c r="AN566" s="5"/>
    </row>
    <row r="567">
      <c r="A567" s="4"/>
      <c r="B567" s="5"/>
      <c r="C567" s="4"/>
      <c r="D567" s="5"/>
      <c r="E567" s="4"/>
      <c r="F567" s="5"/>
      <c r="G567" s="4"/>
      <c r="H567" s="5"/>
      <c r="I567" s="4"/>
      <c r="J567" s="5"/>
      <c r="K567" s="4"/>
      <c r="L567" s="5"/>
      <c r="M567" s="4"/>
      <c r="N567" s="5"/>
      <c r="O567" s="4"/>
      <c r="P567" s="5"/>
      <c r="Q567" s="4"/>
      <c r="R567" s="5"/>
      <c r="S567" s="4"/>
      <c r="T567" s="5"/>
      <c r="U567" s="4"/>
      <c r="V567" s="5"/>
      <c r="W567" s="4"/>
      <c r="X567" s="5"/>
      <c r="Y567" s="4"/>
      <c r="Z567" s="5"/>
      <c r="AA567" s="4"/>
      <c r="AB567" s="5"/>
      <c r="AC567" s="4"/>
      <c r="AD567" s="5"/>
      <c r="AE567" s="4"/>
      <c r="AF567" s="5"/>
      <c r="AG567" s="4"/>
      <c r="AH567" s="5"/>
      <c r="AI567" s="4"/>
      <c r="AJ567" s="5"/>
      <c r="AK567" s="4"/>
      <c r="AL567" s="5"/>
      <c r="AM567" s="4"/>
      <c r="AN567" s="5"/>
    </row>
    <row r="568">
      <c r="A568" s="4"/>
      <c r="B568" s="5"/>
      <c r="C568" s="4"/>
      <c r="D568" s="5"/>
      <c r="E568" s="4"/>
      <c r="F568" s="5"/>
      <c r="G568" s="4"/>
      <c r="H568" s="5"/>
      <c r="I568" s="4"/>
      <c r="J568" s="5"/>
      <c r="K568" s="4"/>
      <c r="L568" s="5"/>
      <c r="M568" s="4"/>
      <c r="N568" s="5"/>
      <c r="O568" s="4"/>
      <c r="P568" s="5"/>
      <c r="Q568" s="4"/>
      <c r="R568" s="5"/>
      <c r="S568" s="4"/>
      <c r="T568" s="5"/>
      <c r="U568" s="4"/>
      <c r="V568" s="5"/>
      <c r="W568" s="4"/>
      <c r="X568" s="5"/>
      <c r="Y568" s="4"/>
      <c r="Z568" s="5"/>
      <c r="AA568" s="4"/>
      <c r="AB568" s="5"/>
      <c r="AC568" s="4"/>
      <c r="AD568" s="5"/>
      <c r="AE568" s="4"/>
      <c r="AF568" s="5"/>
      <c r="AG568" s="4"/>
      <c r="AH568" s="5"/>
      <c r="AI568" s="4"/>
      <c r="AJ568" s="5"/>
      <c r="AK568" s="4"/>
      <c r="AL568" s="5"/>
      <c r="AM568" s="4"/>
      <c r="AN568" s="5"/>
    </row>
    <row r="569">
      <c r="A569" s="4"/>
      <c r="B569" s="5"/>
      <c r="C569" s="4"/>
      <c r="D569" s="5"/>
      <c r="E569" s="4"/>
      <c r="F569" s="5"/>
      <c r="G569" s="4"/>
      <c r="H569" s="5"/>
      <c r="I569" s="4"/>
      <c r="J569" s="5"/>
      <c r="K569" s="4"/>
      <c r="L569" s="5"/>
      <c r="M569" s="4"/>
      <c r="N569" s="5"/>
      <c r="O569" s="4"/>
      <c r="P569" s="5"/>
      <c r="Q569" s="4"/>
      <c r="R569" s="5"/>
      <c r="S569" s="4"/>
      <c r="T569" s="5"/>
      <c r="U569" s="4"/>
      <c r="V569" s="5"/>
      <c r="W569" s="4"/>
      <c r="X569" s="5"/>
      <c r="Y569" s="4"/>
      <c r="Z569" s="5"/>
      <c r="AA569" s="4"/>
      <c r="AB569" s="5"/>
      <c r="AC569" s="4"/>
      <c r="AD569" s="5"/>
      <c r="AE569" s="4"/>
      <c r="AF569" s="5"/>
      <c r="AG569" s="4"/>
      <c r="AH569" s="5"/>
      <c r="AI569" s="4"/>
      <c r="AJ569" s="5"/>
      <c r="AK569" s="4"/>
      <c r="AL569" s="5"/>
      <c r="AM569" s="4"/>
      <c r="AN569" s="5"/>
    </row>
    <row r="570">
      <c r="A570" s="4"/>
      <c r="B570" s="5"/>
      <c r="C570" s="4"/>
      <c r="D570" s="5"/>
      <c r="E570" s="4"/>
      <c r="F570" s="5"/>
      <c r="G570" s="4"/>
      <c r="H570" s="5"/>
      <c r="I570" s="4"/>
      <c r="J570" s="5"/>
      <c r="K570" s="4"/>
      <c r="L570" s="5"/>
      <c r="M570" s="4"/>
      <c r="N570" s="5"/>
      <c r="O570" s="4"/>
      <c r="P570" s="5"/>
      <c r="Q570" s="4"/>
      <c r="R570" s="5"/>
      <c r="S570" s="4"/>
      <c r="T570" s="5"/>
      <c r="U570" s="4"/>
      <c r="V570" s="5"/>
      <c r="W570" s="4"/>
      <c r="X570" s="5"/>
      <c r="Y570" s="4"/>
      <c r="Z570" s="5"/>
      <c r="AA570" s="4"/>
      <c r="AB570" s="5"/>
      <c r="AC570" s="4"/>
      <c r="AD570" s="5"/>
      <c r="AE570" s="4"/>
      <c r="AF570" s="5"/>
      <c r="AG570" s="4"/>
      <c r="AH570" s="5"/>
      <c r="AI570" s="4"/>
      <c r="AJ570" s="5"/>
      <c r="AK570" s="4"/>
      <c r="AL570" s="5"/>
      <c r="AM570" s="4"/>
      <c r="AN570" s="5"/>
    </row>
    <row r="571">
      <c r="A571" s="4"/>
      <c r="B571" s="5"/>
      <c r="C571" s="4"/>
      <c r="D571" s="5"/>
      <c r="E571" s="4"/>
      <c r="F571" s="5"/>
      <c r="G571" s="4"/>
      <c r="H571" s="5"/>
      <c r="I571" s="4"/>
      <c r="J571" s="5"/>
      <c r="K571" s="4"/>
      <c r="L571" s="5"/>
      <c r="M571" s="4"/>
      <c r="N571" s="5"/>
      <c r="O571" s="4"/>
      <c r="P571" s="5"/>
      <c r="Q571" s="4"/>
      <c r="R571" s="5"/>
      <c r="S571" s="4"/>
      <c r="T571" s="5"/>
      <c r="U571" s="4"/>
      <c r="V571" s="5"/>
      <c r="W571" s="4"/>
      <c r="X571" s="5"/>
      <c r="Y571" s="4"/>
      <c r="Z571" s="5"/>
      <c r="AA571" s="4"/>
      <c r="AB571" s="5"/>
      <c r="AC571" s="4"/>
      <c r="AD571" s="5"/>
      <c r="AE571" s="4"/>
      <c r="AF571" s="5"/>
      <c r="AG571" s="4"/>
      <c r="AH571" s="5"/>
      <c r="AI571" s="4"/>
      <c r="AJ571" s="5"/>
      <c r="AK571" s="4"/>
      <c r="AL571" s="5"/>
      <c r="AM571" s="4"/>
      <c r="AN571" s="5"/>
    </row>
    <row r="572">
      <c r="A572" s="4"/>
      <c r="B572" s="5"/>
      <c r="C572" s="4"/>
      <c r="D572" s="5"/>
      <c r="E572" s="4"/>
      <c r="F572" s="5"/>
      <c r="G572" s="4"/>
      <c r="H572" s="5"/>
      <c r="I572" s="4"/>
      <c r="J572" s="5"/>
      <c r="K572" s="4"/>
      <c r="L572" s="5"/>
      <c r="M572" s="4"/>
      <c r="N572" s="5"/>
      <c r="O572" s="4"/>
      <c r="P572" s="5"/>
      <c r="Q572" s="4"/>
      <c r="R572" s="5"/>
      <c r="S572" s="4"/>
      <c r="T572" s="5"/>
      <c r="U572" s="4"/>
      <c r="V572" s="5"/>
      <c r="W572" s="4"/>
      <c r="X572" s="5"/>
      <c r="Y572" s="4"/>
      <c r="Z572" s="5"/>
      <c r="AA572" s="4"/>
      <c r="AB572" s="5"/>
      <c r="AC572" s="4"/>
      <c r="AD572" s="5"/>
      <c r="AE572" s="4"/>
      <c r="AF572" s="5"/>
      <c r="AG572" s="4"/>
      <c r="AH572" s="5"/>
      <c r="AI572" s="4"/>
      <c r="AJ572" s="5"/>
      <c r="AK572" s="4"/>
      <c r="AL572" s="5"/>
      <c r="AM572" s="4"/>
      <c r="AN572" s="5"/>
    </row>
    <row r="573">
      <c r="A573" s="4"/>
      <c r="B573" s="5"/>
      <c r="C573" s="4"/>
      <c r="D573" s="5"/>
      <c r="E573" s="4"/>
      <c r="F573" s="5"/>
      <c r="G573" s="4"/>
      <c r="H573" s="5"/>
      <c r="I573" s="4"/>
      <c r="J573" s="5"/>
      <c r="K573" s="4"/>
      <c r="L573" s="5"/>
      <c r="M573" s="4"/>
      <c r="N573" s="5"/>
      <c r="O573" s="4"/>
      <c r="P573" s="5"/>
      <c r="Q573" s="4"/>
      <c r="R573" s="5"/>
      <c r="S573" s="4"/>
      <c r="T573" s="5"/>
      <c r="U573" s="4"/>
      <c r="V573" s="5"/>
      <c r="W573" s="4"/>
      <c r="X573" s="5"/>
      <c r="Y573" s="4"/>
      <c r="Z573" s="5"/>
      <c r="AA573" s="4"/>
      <c r="AB573" s="5"/>
      <c r="AC573" s="4"/>
      <c r="AD573" s="5"/>
      <c r="AE573" s="4"/>
      <c r="AF573" s="5"/>
      <c r="AG573" s="4"/>
      <c r="AH573" s="5"/>
      <c r="AI573" s="4"/>
      <c r="AJ573" s="5"/>
      <c r="AK573" s="4"/>
      <c r="AL573" s="5"/>
      <c r="AM573" s="4"/>
      <c r="AN573" s="5"/>
    </row>
    <row r="574">
      <c r="A574" s="4"/>
      <c r="B574" s="5"/>
      <c r="C574" s="4"/>
      <c r="D574" s="5"/>
      <c r="E574" s="4"/>
      <c r="F574" s="5"/>
      <c r="G574" s="4"/>
      <c r="H574" s="5"/>
      <c r="I574" s="4"/>
      <c r="J574" s="5"/>
      <c r="K574" s="4"/>
      <c r="L574" s="5"/>
      <c r="M574" s="4"/>
      <c r="N574" s="5"/>
      <c r="O574" s="4"/>
      <c r="P574" s="5"/>
      <c r="Q574" s="4"/>
      <c r="R574" s="5"/>
      <c r="S574" s="4"/>
      <c r="T574" s="5"/>
      <c r="U574" s="4"/>
      <c r="V574" s="5"/>
      <c r="W574" s="4"/>
      <c r="X574" s="5"/>
      <c r="Y574" s="4"/>
      <c r="Z574" s="5"/>
      <c r="AA574" s="4"/>
      <c r="AB574" s="5"/>
      <c r="AC574" s="4"/>
      <c r="AD574" s="5"/>
      <c r="AE574" s="4"/>
      <c r="AF574" s="5"/>
      <c r="AG574" s="4"/>
      <c r="AH574" s="5"/>
      <c r="AI574" s="4"/>
      <c r="AJ574" s="5"/>
      <c r="AK574" s="4"/>
      <c r="AL574" s="5"/>
      <c r="AM574" s="4"/>
      <c r="AN574" s="5"/>
    </row>
    <row r="575">
      <c r="A575" s="4"/>
      <c r="B575" s="5"/>
      <c r="C575" s="4"/>
      <c r="D575" s="5"/>
      <c r="E575" s="4"/>
      <c r="F575" s="5"/>
      <c r="G575" s="4"/>
      <c r="H575" s="5"/>
      <c r="I575" s="4"/>
      <c r="J575" s="5"/>
      <c r="K575" s="4"/>
      <c r="L575" s="5"/>
      <c r="M575" s="4"/>
      <c r="N575" s="5"/>
      <c r="O575" s="4"/>
      <c r="P575" s="5"/>
      <c r="Q575" s="4"/>
      <c r="R575" s="5"/>
      <c r="S575" s="4"/>
      <c r="T575" s="5"/>
      <c r="U575" s="4"/>
      <c r="V575" s="5"/>
      <c r="W575" s="4"/>
      <c r="X575" s="5"/>
      <c r="Y575" s="4"/>
      <c r="Z575" s="5"/>
      <c r="AA575" s="4"/>
      <c r="AB575" s="5"/>
      <c r="AC575" s="4"/>
      <c r="AD575" s="5"/>
      <c r="AE575" s="4"/>
      <c r="AF575" s="5"/>
      <c r="AG575" s="4"/>
      <c r="AH575" s="5"/>
      <c r="AI575" s="4"/>
      <c r="AJ575" s="5"/>
      <c r="AK575" s="4"/>
      <c r="AL575" s="5"/>
      <c r="AM575" s="4"/>
      <c r="AN575" s="5"/>
    </row>
    <row r="576">
      <c r="A576" s="4"/>
      <c r="B576" s="5"/>
      <c r="C576" s="4"/>
      <c r="D576" s="5"/>
      <c r="E576" s="4"/>
      <c r="F576" s="5"/>
      <c r="G576" s="4"/>
      <c r="H576" s="5"/>
      <c r="I576" s="4"/>
      <c r="J576" s="5"/>
      <c r="K576" s="4"/>
      <c r="L576" s="5"/>
      <c r="M576" s="4"/>
      <c r="N576" s="5"/>
      <c r="O576" s="4"/>
      <c r="P576" s="5"/>
      <c r="Q576" s="4"/>
      <c r="R576" s="5"/>
      <c r="S576" s="4"/>
      <c r="T576" s="5"/>
      <c r="U576" s="4"/>
      <c r="V576" s="5"/>
      <c r="W576" s="4"/>
      <c r="X576" s="5"/>
      <c r="Y576" s="4"/>
      <c r="Z576" s="5"/>
      <c r="AA576" s="4"/>
      <c r="AB576" s="5"/>
      <c r="AC576" s="4"/>
      <c r="AD576" s="5"/>
      <c r="AE576" s="4"/>
      <c r="AF576" s="5"/>
      <c r="AG576" s="4"/>
      <c r="AH576" s="5"/>
      <c r="AI576" s="4"/>
      <c r="AJ576" s="5"/>
      <c r="AK576" s="4"/>
      <c r="AL576" s="5"/>
      <c r="AM576" s="4"/>
      <c r="AN576" s="5"/>
    </row>
    <row r="577">
      <c r="A577" s="4"/>
      <c r="B577" s="5"/>
      <c r="C577" s="4"/>
      <c r="D577" s="5"/>
      <c r="E577" s="4"/>
      <c r="F577" s="5"/>
      <c r="G577" s="4"/>
      <c r="H577" s="5"/>
      <c r="I577" s="4"/>
      <c r="J577" s="5"/>
      <c r="K577" s="4"/>
      <c r="L577" s="5"/>
      <c r="M577" s="4"/>
      <c r="N577" s="5"/>
      <c r="O577" s="4"/>
      <c r="P577" s="5"/>
      <c r="Q577" s="4"/>
      <c r="R577" s="5"/>
      <c r="S577" s="4"/>
      <c r="T577" s="5"/>
      <c r="U577" s="4"/>
      <c r="V577" s="5"/>
      <c r="W577" s="4"/>
      <c r="X577" s="5"/>
      <c r="Y577" s="4"/>
      <c r="Z577" s="5"/>
      <c r="AA577" s="4"/>
      <c r="AB577" s="5"/>
      <c r="AC577" s="4"/>
      <c r="AD577" s="5"/>
      <c r="AE577" s="4"/>
      <c r="AF577" s="5"/>
      <c r="AG577" s="4"/>
      <c r="AH577" s="5"/>
      <c r="AI577" s="4"/>
      <c r="AJ577" s="5"/>
      <c r="AK577" s="4"/>
      <c r="AL577" s="5"/>
      <c r="AM577" s="4"/>
      <c r="AN577" s="5"/>
    </row>
    <row r="578">
      <c r="A578" s="4"/>
      <c r="B578" s="5"/>
      <c r="C578" s="4"/>
      <c r="D578" s="5"/>
      <c r="E578" s="4"/>
      <c r="F578" s="5"/>
      <c r="G578" s="4"/>
      <c r="H578" s="5"/>
      <c r="I578" s="4"/>
      <c r="J578" s="5"/>
      <c r="K578" s="4"/>
      <c r="L578" s="5"/>
      <c r="M578" s="4"/>
      <c r="N578" s="5"/>
      <c r="O578" s="4"/>
      <c r="P578" s="5"/>
      <c r="Q578" s="4"/>
      <c r="R578" s="5"/>
      <c r="S578" s="4"/>
      <c r="T578" s="5"/>
      <c r="U578" s="4"/>
      <c r="V578" s="5"/>
      <c r="W578" s="4"/>
      <c r="X578" s="5"/>
      <c r="Y578" s="4"/>
      <c r="Z578" s="5"/>
      <c r="AA578" s="4"/>
      <c r="AB578" s="5"/>
      <c r="AC578" s="4"/>
      <c r="AD578" s="5"/>
      <c r="AE578" s="4"/>
      <c r="AF578" s="5"/>
      <c r="AG578" s="4"/>
      <c r="AH578" s="5"/>
      <c r="AI578" s="4"/>
      <c r="AJ578" s="5"/>
      <c r="AK578" s="4"/>
      <c r="AL578" s="5"/>
      <c r="AM578" s="4"/>
      <c r="AN578" s="5"/>
    </row>
    <row r="579">
      <c r="A579" s="4"/>
      <c r="B579" s="5"/>
      <c r="C579" s="4"/>
      <c r="D579" s="5"/>
      <c r="E579" s="4"/>
      <c r="F579" s="5"/>
      <c r="G579" s="4"/>
      <c r="H579" s="5"/>
      <c r="I579" s="4"/>
      <c r="J579" s="5"/>
      <c r="K579" s="4"/>
      <c r="L579" s="5"/>
      <c r="M579" s="4"/>
      <c r="N579" s="5"/>
      <c r="O579" s="4"/>
      <c r="P579" s="5"/>
      <c r="Q579" s="4"/>
      <c r="R579" s="5"/>
      <c r="S579" s="4"/>
      <c r="T579" s="5"/>
      <c r="U579" s="4"/>
      <c r="V579" s="5"/>
      <c r="W579" s="4"/>
      <c r="X579" s="5"/>
      <c r="Y579" s="4"/>
      <c r="Z579" s="5"/>
      <c r="AA579" s="4"/>
      <c r="AB579" s="5"/>
      <c r="AC579" s="4"/>
      <c r="AD579" s="5"/>
      <c r="AE579" s="4"/>
      <c r="AF579" s="5"/>
      <c r="AG579" s="4"/>
      <c r="AH579" s="5"/>
      <c r="AI579" s="4"/>
      <c r="AJ579" s="5"/>
      <c r="AK579" s="4"/>
      <c r="AL579" s="5"/>
      <c r="AM579" s="4"/>
      <c r="AN579" s="5"/>
    </row>
    <row r="580">
      <c r="A580" s="4"/>
      <c r="B580" s="5"/>
      <c r="C580" s="4"/>
      <c r="D580" s="5"/>
      <c r="E580" s="4"/>
      <c r="F580" s="5"/>
      <c r="G580" s="4"/>
      <c r="H580" s="5"/>
      <c r="I580" s="4"/>
      <c r="J580" s="5"/>
      <c r="K580" s="4"/>
      <c r="L580" s="5"/>
      <c r="M580" s="4"/>
      <c r="N580" s="5"/>
      <c r="O580" s="4"/>
      <c r="P580" s="5"/>
      <c r="Q580" s="4"/>
      <c r="R580" s="5"/>
      <c r="S580" s="4"/>
      <c r="T580" s="5"/>
      <c r="U580" s="4"/>
      <c r="V580" s="5"/>
      <c r="W580" s="4"/>
      <c r="X580" s="5"/>
      <c r="Y580" s="4"/>
      <c r="Z580" s="5"/>
      <c r="AA580" s="4"/>
      <c r="AB580" s="5"/>
      <c r="AC580" s="4"/>
      <c r="AD580" s="5"/>
      <c r="AE580" s="4"/>
      <c r="AF580" s="5"/>
      <c r="AG580" s="4"/>
      <c r="AH580" s="5"/>
      <c r="AI580" s="4"/>
      <c r="AJ580" s="5"/>
      <c r="AK580" s="4"/>
      <c r="AL580" s="5"/>
      <c r="AM580" s="4"/>
      <c r="AN580" s="5"/>
    </row>
    <row r="581">
      <c r="A581" s="4"/>
      <c r="B581" s="5"/>
      <c r="C581" s="4"/>
      <c r="D581" s="5"/>
      <c r="E581" s="4"/>
      <c r="F581" s="5"/>
      <c r="G581" s="4"/>
      <c r="H581" s="5"/>
      <c r="I581" s="4"/>
      <c r="J581" s="5"/>
      <c r="K581" s="4"/>
      <c r="L581" s="5"/>
      <c r="M581" s="4"/>
      <c r="N581" s="5"/>
      <c r="O581" s="4"/>
      <c r="P581" s="5"/>
      <c r="Q581" s="4"/>
      <c r="R581" s="5"/>
      <c r="S581" s="4"/>
      <c r="T581" s="5"/>
      <c r="U581" s="4"/>
      <c r="V581" s="5"/>
      <c r="W581" s="4"/>
      <c r="X581" s="5"/>
      <c r="Y581" s="4"/>
      <c r="Z581" s="5"/>
      <c r="AA581" s="4"/>
      <c r="AB581" s="5"/>
      <c r="AC581" s="4"/>
      <c r="AD581" s="5"/>
      <c r="AE581" s="4"/>
      <c r="AF581" s="5"/>
      <c r="AG581" s="4"/>
      <c r="AH581" s="5"/>
      <c r="AI581" s="4"/>
      <c r="AJ581" s="5"/>
      <c r="AK581" s="4"/>
      <c r="AL581" s="5"/>
      <c r="AM581" s="4"/>
      <c r="AN581" s="5"/>
    </row>
    <row r="582">
      <c r="A582" s="4"/>
      <c r="B582" s="5"/>
      <c r="C582" s="4"/>
      <c r="D582" s="5"/>
      <c r="E582" s="4"/>
      <c r="F582" s="5"/>
      <c r="G582" s="4"/>
      <c r="H582" s="5"/>
      <c r="I582" s="4"/>
      <c r="J582" s="5"/>
      <c r="K582" s="4"/>
      <c r="L582" s="5"/>
      <c r="M582" s="4"/>
      <c r="N582" s="5"/>
      <c r="O582" s="4"/>
      <c r="P582" s="5"/>
      <c r="Q582" s="4"/>
      <c r="R582" s="5"/>
      <c r="S582" s="4"/>
      <c r="T582" s="5"/>
      <c r="U582" s="4"/>
      <c r="V582" s="5"/>
      <c r="W582" s="4"/>
      <c r="X582" s="5"/>
      <c r="Y582" s="4"/>
      <c r="Z582" s="5"/>
      <c r="AA582" s="4"/>
      <c r="AB582" s="5"/>
      <c r="AC582" s="4"/>
      <c r="AD582" s="5"/>
      <c r="AE582" s="4"/>
      <c r="AF582" s="5"/>
      <c r="AG582" s="4"/>
      <c r="AH582" s="5"/>
      <c r="AI582" s="4"/>
      <c r="AJ582" s="5"/>
      <c r="AK582" s="4"/>
      <c r="AL582" s="5"/>
      <c r="AM582" s="4"/>
      <c r="AN582" s="5"/>
    </row>
    <row r="583">
      <c r="A583" s="4"/>
      <c r="B583" s="5"/>
      <c r="C583" s="4"/>
      <c r="D583" s="5"/>
      <c r="E583" s="4"/>
      <c r="F583" s="5"/>
      <c r="G583" s="4"/>
      <c r="H583" s="5"/>
      <c r="I583" s="4"/>
      <c r="J583" s="5"/>
      <c r="K583" s="4"/>
      <c r="L583" s="5"/>
      <c r="M583" s="4"/>
      <c r="N583" s="5"/>
      <c r="O583" s="4"/>
      <c r="P583" s="5"/>
      <c r="Q583" s="4"/>
      <c r="R583" s="5"/>
      <c r="S583" s="4"/>
      <c r="T583" s="5"/>
      <c r="U583" s="4"/>
      <c r="V583" s="5"/>
      <c r="W583" s="4"/>
      <c r="X583" s="5"/>
      <c r="Y583" s="4"/>
      <c r="Z583" s="5"/>
      <c r="AA583" s="4"/>
      <c r="AB583" s="5"/>
      <c r="AC583" s="4"/>
      <c r="AD583" s="5"/>
      <c r="AE583" s="4"/>
      <c r="AF583" s="5"/>
      <c r="AG583" s="4"/>
      <c r="AH583" s="5"/>
      <c r="AI583" s="4"/>
      <c r="AJ583" s="5"/>
      <c r="AK583" s="4"/>
      <c r="AL583" s="5"/>
      <c r="AM583" s="4"/>
      <c r="AN583" s="5"/>
    </row>
    <row r="584">
      <c r="A584" s="4"/>
      <c r="B584" s="5"/>
      <c r="C584" s="4"/>
      <c r="D584" s="5"/>
      <c r="E584" s="4"/>
      <c r="F584" s="5"/>
      <c r="G584" s="4"/>
      <c r="H584" s="5"/>
      <c r="I584" s="4"/>
      <c r="J584" s="5"/>
      <c r="K584" s="4"/>
      <c r="L584" s="5"/>
      <c r="M584" s="4"/>
      <c r="N584" s="5"/>
      <c r="O584" s="4"/>
      <c r="P584" s="5"/>
      <c r="Q584" s="4"/>
      <c r="R584" s="5"/>
      <c r="S584" s="4"/>
      <c r="T584" s="5"/>
      <c r="U584" s="4"/>
      <c r="V584" s="5"/>
      <c r="W584" s="4"/>
      <c r="X584" s="5"/>
      <c r="Y584" s="4"/>
      <c r="Z584" s="5"/>
      <c r="AA584" s="4"/>
      <c r="AB584" s="5"/>
      <c r="AC584" s="4"/>
      <c r="AD584" s="5"/>
      <c r="AE584" s="4"/>
      <c r="AF584" s="5"/>
      <c r="AG584" s="4"/>
      <c r="AH584" s="5"/>
      <c r="AI584" s="4"/>
      <c r="AJ584" s="5"/>
      <c r="AK584" s="4"/>
      <c r="AL584" s="5"/>
      <c r="AM584" s="4"/>
      <c r="AN584" s="5"/>
    </row>
    <row r="585">
      <c r="A585" s="4"/>
      <c r="B585" s="5"/>
      <c r="C585" s="4"/>
      <c r="D585" s="5"/>
      <c r="E585" s="4"/>
      <c r="F585" s="5"/>
      <c r="G585" s="4"/>
      <c r="H585" s="5"/>
      <c r="I585" s="4"/>
      <c r="J585" s="5"/>
      <c r="K585" s="4"/>
      <c r="L585" s="5"/>
      <c r="M585" s="4"/>
      <c r="N585" s="5"/>
      <c r="O585" s="4"/>
      <c r="P585" s="5"/>
      <c r="Q585" s="4"/>
      <c r="R585" s="5"/>
      <c r="S585" s="4"/>
      <c r="T585" s="5"/>
      <c r="U585" s="4"/>
      <c r="V585" s="5"/>
      <c r="W585" s="4"/>
      <c r="X585" s="5"/>
      <c r="Y585" s="4"/>
      <c r="Z585" s="5"/>
      <c r="AA585" s="4"/>
      <c r="AB585" s="5"/>
      <c r="AC585" s="4"/>
      <c r="AD585" s="5"/>
      <c r="AE585" s="4"/>
      <c r="AF585" s="5"/>
      <c r="AG585" s="4"/>
      <c r="AH585" s="5"/>
      <c r="AI585" s="4"/>
      <c r="AJ585" s="5"/>
      <c r="AK585" s="4"/>
      <c r="AL585" s="5"/>
      <c r="AM585" s="4"/>
      <c r="AN585" s="5"/>
    </row>
    <row r="586">
      <c r="A586" s="4"/>
      <c r="B586" s="5"/>
      <c r="C586" s="4"/>
      <c r="D586" s="5"/>
      <c r="E586" s="4"/>
      <c r="F586" s="5"/>
      <c r="G586" s="4"/>
      <c r="H586" s="5"/>
      <c r="I586" s="4"/>
      <c r="J586" s="5"/>
      <c r="K586" s="4"/>
      <c r="L586" s="5"/>
      <c r="M586" s="4"/>
      <c r="N586" s="5"/>
      <c r="O586" s="4"/>
      <c r="P586" s="5"/>
      <c r="Q586" s="4"/>
      <c r="R586" s="5"/>
      <c r="S586" s="4"/>
      <c r="T586" s="5"/>
      <c r="U586" s="4"/>
      <c r="V586" s="5"/>
      <c r="W586" s="4"/>
      <c r="X586" s="5"/>
      <c r="Y586" s="4"/>
      <c r="Z586" s="5"/>
      <c r="AA586" s="4"/>
      <c r="AB586" s="5"/>
      <c r="AC586" s="4"/>
      <c r="AD586" s="5"/>
      <c r="AE586" s="4"/>
      <c r="AF586" s="5"/>
      <c r="AG586" s="4"/>
      <c r="AH586" s="5"/>
      <c r="AI586" s="4"/>
      <c r="AJ586" s="5"/>
      <c r="AK586" s="4"/>
      <c r="AL586" s="5"/>
      <c r="AM586" s="4"/>
      <c r="AN586" s="5"/>
    </row>
    <row r="587">
      <c r="A587" s="4"/>
      <c r="B587" s="5"/>
      <c r="C587" s="4"/>
      <c r="D587" s="5"/>
      <c r="E587" s="4"/>
      <c r="F587" s="5"/>
      <c r="G587" s="4"/>
      <c r="H587" s="5"/>
      <c r="I587" s="4"/>
      <c r="J587" s="5"/>
      <c r="K587" s="4"/>
      <c r="L587" s="5"/>
      <c r="M587" s="4"/>
      <c r="N587" s="5"/>
      <c r="O587" s="4"/>
      <c r="P587" s="5"/>
      <c r="Q587" s="4"/>
      <c r="R587" s="5"/>
      <c r="S587" s="4"/>
      <c r="T587" s="5"/>
      <c r="U587" s="4"/>
      <c r="V587" s="5"/>
      <c r="W587" s="4"/>
      <c r="X587" s="5"/>
      <c r="Y587" s="4"/>
      <c r="Z587" s="5"/>
      <c r="AA587" s="4"/>
      <c r="AB587" s="5"/>
      <c r="AC587" s="4"/>
      <c r="AD587" s="5"/>
      <c r="AE587" s="4"/>
      <c r="AF587" s="5"/>
      <c r="AG587" s="4"/>
      <c r="AH587" s="5"/>
      <c r="AI587" s="4"/>
      <c r="AJ587" s="5"/>
      <c r="AK587" s="4"/>
      <c r="AL587" s="5"/>
      <c r="AM587" s="4"/>
      <c r="AN587" s="5"/>
    </row>
    <row r="588">
      <c r="A588" s="4"/>
      <c r="B588" s="5"/>
      <c r="C588" s="4"/>
      <c r="D588" s="5"/>
      <c r="E588" s="4"/>
      <c r="F588" s="5"/>
      <c r="G588" s="4"/>
      <c r="H588" s="5"/>
      <c r="I588" s="4"/>
      <c r="J588" s="5"/>
      <c r="K588" s="4"/>
      <c r="L588" s="5"/>
      <c r="M588" s="4"/>
      <c r="N588" s="5"/>
      <c r="O588" s="4"/>
      <c r="P588" s="5"/>
      <c r="Q588" s="4"/>
      <c r="R588" s="5"/>
      <c r="S588" s="4"/>
      <c r="T588" s="5"/>
      <c r="U588" s="4"/>
      <c r="V588" s="5"/>
      <c r="W588" s="4"/>
      <c r="X588" s="5"/>
      <c r="Y588" s="4"/>
      <c r="Z588" s="5"/>
      <c r="AA588" s="4"/>
      <c r="AB588" s="5"/>
      <c r="AC588" s="4"/>
      <c r="AD588" s="5"/>
      <c r="AE588" s="4"/>
      <c r="AF588" s="5"/>
      <c r="AG588" s="4"/>
      <c r="AH588" s="5"/>
      <c r="AI588" s="4"/>
      <c r="AJ588" s="5"/>
      <c r="AK588" s="4"/>
      <c r="AL588" s="5"/>
      <c r="AM588" s="4"/>
      <c r="AN588" s="5"/>
    </row>
    <row r="589">
      <c r="A589" s="4"/>
      <c r="B589" s="5"/>
      <c r="C589" s="4"/>
      <c r="D589" s="5"/>
      <c r="E589" s="4"/>
      <c r="F589" s="5"/>
      <c r="G589" s="4"/>
      <c r="H589" s="5"/>
      <c r="I589" s="4"/>
      <c r="J589" s="5"/>
      <c r="K589" s="4"/>
      <c r="L589" s="5"/>
      <c r="M589" s="4"/>
      <c r="N589" s="5"/>
      <c r="O589" s="4"/>
      <c r="P589" s="5"/>
      <c r="Q589" s="4"/>
      <c r="R589" s="5"/>
      <c r="S589" s="4"/>
      <c r="T589" s="5"/>
      <c r="U589" s="4"/>
      <c r="V589" s="5"/>
      <c r="W589" s="4"/>
      <c r="X589" s="5"/>
      <c r="Y589" s="4"/>
      <c r="Z589" s="5"/>
      <c r="AA589" s="4"/>
      <c r="AB589" s="5"/>
      <c r="AC589" s="4"/>
      <c r="AD589" s="5"/>
      <c r="AE589" s="4"/>
      <c r="AF589" s="5"/>
      <c r="AG589" s="4"/>
      <c r="AH589" s="5"/>
      <c r="AI589" s="4"/>
      <c r="AJ589" s="5"/>
      <c r="AK589" s="4"/>
      <c r="AL589" s="5"/>
      <c r="AM589" s="4"/>
      <c r="AN589" s="5"/>
    </row>
    <row r="590">
      <c r="A590" s="4"/>
      <c r="B590" s="5"/>
      <c r="C590" s="4"/>
      <c r="D590" s="5"/>
      <c r="E590" s="4"/>
      <c r="F590" s="5"/>
      <c r="G590" s="4"/>
      <c r="H590" s="5"/>
      <c r="I590" s="4"/>
      <c r="J590" s="5"/>
      <c r="K590" s="4"/>
      <c r="L590" s="5"/>
      <c r="M590" s="4"/>
      <c r="N590" s="5"/>
      <c r="O590" s="4"/>
      <c r="P590" s="5"/>
      <c r="Q590" s="4"/>
      <c r="R590" s="5"/>
      <c r="S590" s="4"/>
      <c r="T590" s="5"/>
      <c r="U590" s="4"/>
      <c r="V590" s="5"/>
      <c r="W590" s="4"/>
      <c r="X590" s="5"/>
      <c r="Y590" s="4"/>
      <c r="Z590" s="5"/>
      <c r="AA590" s="4"/>
      <c r="AB590" s="5"/>
      <c r="AC590" s="4"/>
      <c r="AD590" s="5"/>
      <c r="AE590" s="4"/>
      <c r="AF590" s="5"/>
      <c r="AG590" s="4"/>
      <c r="AH590" s="5"/>
      <c r="AI590" s="4"/>
      <c r="AJ590" s="5"/>
      <c r="AK590" s="4"/>
      <c r="AL590" s="5"/>
      <c r="AM590" s="4"/>
      <c r="AN590" s="5"/>
    </row>
    <row r="591">
      <c r="A591" s="4"/>
      <c r="B591" s="5"/>
      <c r="C591" s="4"/>
      <c r="D591" s="5"/>
      <c r="E591" s="4"/>
      <c r="F591" s="5"/>
      <c r="G591" s="4"/>
      <c r="H591" s="5"/>
      <c r="I591" s="4"/>
      <c r="J591" s="5"/>
      <c r="K591" s="4"/>
      <c r="L591" s="5"/>
      <c r="M591" s="4"/>
      <c r="N591" s="5"/>
      <c r="O591" s="4"/>
      <c r="P591" s="5"/>
      <c r="Q591" s="4"/>
      <c r="R591" s="5"/>
      <c r="S591" s="4"/>
      <c r="T591" s="5"/>
      <c r="U591" s="4"/>
      <c r="V591" s="5"/>
      <c r="W591" s="4"/>
      <c r="X591" s="5"/>
      <c r="Y591" s="4"/>
      <c r="Z591" s="5"/>
      <c r="AA591" s="4"/>
      <c r="AB591" s="5"/>
      <c r="AC591" s="4"/>
      <c r="AD591" s="5"/>
      <c r="AE591" s="4"/>
      <c r="AF591" s="5"/>
      <c r="AG591" s="4"/>
      <c r="AH591" s="5"/>
      <c r="AI591" s="4"/>
      <c r="AJ591" s="5"/>
      <c r="AK591" s="4"/>
      <c r="AL591" s="5"/>
      <c r="AM591" s="4"/>
      <c r="AN591" s="5"/>
    </row>
    <row r="592">
      <c r="A592" s="4"/>
      <c r="B592" s="5"/>
      <c r="C592" s="4"/>
      <c r="D592" s="5"/>
      <c r="E592" s="4"/>
      <c r="F592" s="5"/>
      <c r="G592" s="4"/>
      <c r="H592" s="5"/>
      <c r="I592" s="4"/>
      <c r="J592" s="5"/>
      <c r="K592" s="4"/>
      <c r="L592" s="5"/>
      <c r="M592" s="4"/>
      <c r="N592" s="5"/>
      <c r="O592" s="4"/>
      <c r="P592" s="5"/>
      <c r="Q592" s="4"/>
      <c r="R592" s="5"/>
      <c r="S592" s="4"/>
      <c r="T592" s="5"/>
      <c r="U592" s="4"/>
      <c r="V592" s="5"/>
      <c r="W592" s="4"/>
      <c r="X592" s="5"/>
      <c r="Y592" s="4"/>
      <c r="Z592" s="5"/>
      <c r="AA592" s="4"/>
      <c r="AB592" s="5"/>
      <c r="AC592" s="4"/>
      <c r="AD592" s="5"/>
      <c r="AE592" s="4"/>
      <c r="AF592" s="5"/>
      <c r="AG592" s="4"/>
      <c r="AH592" s="5"/>
      <c r="AI592" s="4"/>
      <c r="AJ592" s="5"/>
      <c r="AK592" s="4"/>
      <c r="AL592" s="5"/>
      <c r="AM592" s="4"/>
      <c r="AN592" s="5"/>
    </row>
    <row r="593">
      <c r="A593" s="4"/>
      <c r="B593" s="5"/>
      <c r="C593" s="4"/>
      <c r="D593" s="5"/>
      <c r="E593" s="4"/>
      <c r="F593" s="5"/>
      <c r="G593" s="4"/>
      <c r="H593" s="5"/>
      <c r="I593" s="4"/>
      <c r="J593" s="5"/>
      <c r="K593" s="4"/>
      <c r="L593" s="5"/>
      <c r="M593" s="4"/>
      <c r="N593" s="5"/>
      <c r="O593" s="4"/>
      <c r="P593" s="5"/>
      <c r="Q593" s="4"/>
      <c r="R593" s="5"/>
      <c r="S593" s="4"/>
      <c r="T593" s="5"/>
      <c r="U593" s="4"/>
      <c r="V593" s="5"/>
      <c r="W593" s="4"/>
      <c r="X593" s="5"/>
      <c r="Y593" s="4"/>
      <c r="Z593" s="5"/>
      <c r="AA593" s="4"/>
      <c r="AB593" s="5"/>
      <c r="AC593" s="4"/>
      <c r="AD593" s="5"/>
      <c r="AE593" s="4"/>
      <c r="AF593" s="5"/>
      <c r="AG593" s="4"/>
      <c r="AH593" s="5"/>
      <c r="AI593" s="4"/>
      <c r="AJ593" s="5"/>
      <c r="AK593" s="4"/>
      <c r="AL593" s="5"/>
      <c r="AM593" s="4"/>
      <c r="AN593" s="5"/>
    </row>
    <row r="594">
      <c r="A594" s="4"/>
      <c r="B594" s="5"/>
      <c r="C594" s="4"/>
      <c r="D594" s="5"/>
      <c r="E594" s="4"/>
      <c r="F594" s="5"/>
      <c r="G594" s="4"/>
      <c r="H594" s="5"/>
      <c r="I594" s="4"/>
      <c r="J594" s="5"/>
      <c r="K594" s="4"/>
      <c r="L594" s="5"/>
      <c r="M594" s="4"/>
      <c r="N594" s="5"/>
      <c r="O594" s="4"/>
      <c r="P594" s="5"/>
      <c r="Q594" s="4"/>
      <c r="R594" s="5"/>
      <c r="S594" s="4"/>
      <c r="T594" s="5"/>
      <c r="U594" s="4"/>
      <c r="V594" s="5"/>
      <c r="W594" s="4"/>
      <c r="X594" s="5"/>
      <c r="Y594" s="4"/>
      <c r="Z594" s="5"/>
      <c r="AA594" s="4"/>
      <c r="AB594" s="5"/>
      <c r="AC594" s="4"/>
      <c r="AD594" s="5"/>
      <c r="AE594" s="4"/>
      <c r="AF594" s="5"/>
      <c r="AG594" s="4"/>
      <c r="AH594" s="5"/>
      <c r="AI594" s="4"/>
      <c r="AJ594" s="5"/>
      <c r="AK594" s="4"/>
      <c r="AL594" s="5"/>
      <c r="AM594" s="4"/>
      <c r="AN594" s="5"/>
    </row>
    <row r="595">
      <c r="A595" s="4"/>
      <c r="B595" s="5"/>
      <c r="C595" s="4"/>
      <c r="D595" s="5"/>
      <c r="E595" s="4"/>
      <c r="F595" s="5"/>
      <c r="G595" s="4"/>
      <c r="H595" s="5"/>
      <c r="I595" s="4"/>
      <c r="J595" s="5"/>
      <c r="K595" s="4"/>
      <c r="L595" s="5"/>
      <c r="M595" s="4"/>
      <c r="N595" s="5"/>
      <c r="O595" s="4"/>
      <c r="P595" s="5"/>
      <c r="Q595" s="4"/>
      <c r="R595" s="5"/>
      <c r="S595" s="4"/>
      <c r="T595" s="5"/>
      <c r="U595" s="4"/>
      <c r="V595" s="5"/>
      <c r="W595" s="4"/>
      <c r="X595" s="5"/>
      <c r="Y595" s="4"/>
      <c r="Z595" s="5"/>
      <c r="AA595" s="4"/>
      <c r="AB595" s="5"/>
      <c r="AC595" s="4"/>
      <c r="AD595" s="5"/>
      <c r="AE595" s="4"/>
      <c r="AF595" s="5"/>
      <c r="AG595" s="4"/>
      <c r="AH595" s="5"/>
      <c r="AI595" s="4"/>
      <c r="AJ595" s="5"/>
      <c r="AK595" s="4"/>
      <c r="AL595" s="5"/>
      <c r="AM595" s="4"/>
      <c r="AN595" s="5"/>
    </row>
    <row r="596">
      <c r="A596" s="4"/>
      <c r="B596" s="5"/>
      <c r="C596" s="4"/>
      <c r="D596" s="5"/>
      <c r="E596" s="4"/>
      <c r="F596" s="5"/>
      <c r="G596" s="4"/>
      <c r="H596" s="5"/>
      <c r="I596" s="4"/>
      <c r="J596" s="5"/>
      <c r="K596" s="4"/>
      <c r="L596" s="5"/>
      <c r="M596" s="4"/>
      <c r="N596" s="5"/>
      <c r="O596" s="4"/>
      <c r="P596" s="5"/>
      <c r="Q596" s="4"/>
      <c r="R596" s="5"/>
      <c r="S596" s="4"/>
      <c r="T596" s="5"/>
      <c r="U596" s="4"/>
      <c r="V596" s="5"/>
      <c r="W596" s="4"/>
      <c r="X596" s="5"/>
      <c r="Y596" s="4"/>
      <c r="Z596" s="5"/>
      <c r="AA596" s="4"/>
      <c r="AB596" s="5"/>
      <c r="AC596" s="4"/>
      <c r="AD596" s="5"/>
      <c r="AE596" s="4"/>
      <c r="AF596" s="5"/>
      <c r="AG596" s="4"/>
      <c r="AH596" s="5"/>
      <c r="AI596" s="4"/>
      <c r="AJ596" s="5"/>
      <c r="AK596" s="4"/>
      <c r="AL596" s="5"/>
      <c r="AM596" s="4"/>
      <c r="AN596" s="5"/>
    </row>
    <row r="597">
      <c r="A597" s="4"/>
      <c r="B597" s="5"/>
      <c r="C597" s="4"/>
      <c r="D597" s="5"/>
      <c r="E597" s="4"/>
      <c r="F597" s="5"/>
      <c r="G597" s="4"/>
      <c r="H597" s="5"/>
      <c r="I597" s="4"/>
      <c r="J597" s="5"/>
      <c r="K597" s="4"/>
      <c r="L597" s="5"/>
      <c r="M597" s="4"/>
      <c r="N597" s="5"/>
      <c r="O597" s="4"/>
      <c r="P597" s="5"/>
      <c r="Q597" s="4"/>
      <c r="R597" s="5"/>
      <c r="S597" s="4"/>
      <c r="T597" s="5"/>
      <c r="U597" s="4"/>
      <c r="V597" s="5"/>
      <c r="W597" s="4"/>
      <c r="X597" s="5"/>
      <c r="Y597" s="4"/>
      <c r="Z597" s="5"/>
      <c r="AA597" s="4"/>
      <c r="AB597" s="5"/>
      <c r="AC597" s="4"/>
      <c r="AD597" s="5"/>
      <c r="AE597" s="4"/>
      <c r="AF597" s="5"/>
      <c r="AG597" s="4"/>
      <c r="AH597" s="5"/>
      <c r="AI597" s="4"/>
      <c r="AJ597" s="5"/>
      <c r="AK597" s="4"/>
      <c r="AL597" s="5"/>
      <c r="AM597" s="4"/>
      <c r="AN597" s="5"/>
    </row>
    <row r="598">
      <c r="A598" s="4"/>
      <c r="B598" s="5"/>
      <c r="C598" s="4"/>
      <c r="D598" s="5"/>
      <c r="E598" s="4"/>
      <c r="F598" s="5"/>
      <c r="G598" s="4"/>
      <c r="H598" s="5"/>
      <c r="I598" s="4"/>
      <c r="J598" s="5"/>
      <c r="K598" s="4"/>
      <c r="L598" s="5"/>
      <c r="M598" s="4"/>
      <c r="N598" s="5"/>
      <c r="O598" s="4"/>
      <c r="P598" s="5"/>
      <c r="Q598" s="4"/>
      <c r="R598" s="5"/>
      <c r="S598" s="4"/>
      <c r="T598" s="5"/>
      <c r="U598" s="4"/>
      <c r="V598" s="5"/>
      <c r="W598" s="4"/>
      <c r="X598" s="5"/>
      <c r="Y598" s="4"/>
      <c r="Z598" s="5"/>
      <c r="AA598" s="4"/>
      <c r="AB598" s="5"/>
      <c r="AC598" s="4"/>
      <c r="AD598" s="5"/>
      <c r="AE598" s="4"/>
      <c r="AF598" s="5"/>
      <c r="AG598" s="4"/>
      <c r="AH598" s="5"/>
      <c r="AI598" s="4"/>
      <c r="AJ598" s="5"/>
      <c r="AK598" s="4"/>
      <c r="AL598" s="5"/>
      <c r="AM598" s="4"/>
      <c r="AN598" s="5"/>
    </row>
    <row r="599">
      <c r="A599" s="4"/>
      <c r="B599" s="5"/>
      <c r="C599" s="4"/>
      <c r="D599" s="5"/>
      <c r="E599" s="4"/>
      <c r="F599" s="5"/>
      <c r="G599" s="4"/>
      <c r="H599" s="5"/>
      <c r="I599" s="4"/>
      <c r="J599" s="5"/>
      <c r="K599" s="4"/>
      <c r="L599" s="5"/>
      <c r="M599" s="4"/>
      <c r="N599" s="5"/>
      <c r="O599" s="4"/>
      <c r="P599" s="5"/>
      <c r="Q599" s="4"/>
      <c r="R599" s="5"/>
      <c r="S599" s="4"/>
      <c r="T599" s="5"/>
      <c r="U599" s="4"/>
      <c r="V599" s="5"/>
      <c r="W599" s="4"/>
      <c r="X599" s="5"/>
      <c r="Y599" s="4"/>
      <c r="Z599" s="5"/>
      <c r="AA599" s="4"/>
      <c r="AB599" s="5"/>
      <c r="AC599" s="4"/>
      <c r="AD599" s="5"/>
      <c r="AE599" s="4"/>
      <c r="AF599" s="5"/>
      <c r="AG599" s="4"/>
      <c r="AH599" s="5"/>
      <c r="AI599" s="4"/>
      <c r="AJ599" s="5"/>
      <c r="AK599" s="4"/>
      <c r="AL599" s="5"/>
      <c r="AM599" s="4"/>
      <c r="AN599" s="5"/>
    </row>
    <row r="600">
      <c r="A600" s="4"/>
      <c r="B600" s="5"/>
      <c r="C600" s="4"/>
      <c r="D600" s="5"/>
      <c r="E600" s="4"/>
      <c r="F600" s="5"/>
      <c r="G600" s="4"/>
      <c r="H600" s="5"/>
      <c r="I600" s="4"/>
      <c r="J600" s="5"/>
      <c r="K600" s="4"/>
      <c r="L600" s="5"/>
      <c r="M600" s="4"/>
      <c r="N600" s="5"/>
      <c r="O600" s="4"/>
      <c r="P600" s="5"/>
      <c r="Q600" s="4"/>
      <c r="R600" s="5"/>
      <c r="S600" s="4"/>
      <c r="T600" s="5"/>
      <c r="U600" s="4"/>
      <c r="V600" s="5"/>
      <c r="W600" s="4"/>
      <c r="X600" s="5"/>
      <c r="Y600" s="4"/>
      <c r="Z600" s="5"/>
      <c r="AA600" s="4"/>
      <c r="AB600" s="5"/>
      <c r="AC600" s="4"/>
      <c r="AD600" s="5"/>
      <c r="AE600" s="4"/>
      <c r="AF600" s="5"/>
      <c r="AG600" s="4"/>
      <c r="AH600" s="5"/>
      <c r="AI600" s="4"/>
      <c r="AJ600" s="5"/>
      <c r="AK600" s="4"/>
      <c r="AL600" s="5"/>
      <c r="AM600" s="4"/>
      <c r="AN600" s="5"/>
    </row>
    <row r="601">
      <c r="A601" s="4"/>
      <c r="B601" s="5"/>
      <c r="C601" s="4"/>
      <c r="D601" s="5"/>
      <c r="E601" s="4"/>
      <c r="F601" s="5"/>
      <c r="G601" s="4"/>
      <c r="H601" s="5"/>
      <c r="I601" s="4"/>
      <c r="J601" s="5"/>
      <c r="K601" s="4"/>
      <c r="L601" s="5"/>
      <c r="M601" s="4"/>
      <c r="N601" s="5"/>
      <c r="O601" s="4"/>
      <c r="P601" s="5"/>
      <c r="Q601" s="4"/>
      <c r="R601" s="5"/>
      <c r="S601" s="4"/>
      <c r="T601" s="5"/>
      <c r="U601" s="4"/>
      <c r="V601" s="5"/>
      <c r="W601" s="4"/>
      <c r="X601" s="5"/>
      <c r="Y601" s="4"/>
      <c r="Z601" s="5"/>
      <c r="AA601" s="4"/>
      <c r="AB601" s="5"/>
      <c r="AC601" s="4"/>
      <c r="AD601" s="5"/>
      <c r="AE601" s="4"/>
      <c r="AF601" s="5"/>
      <c r="AG601" s="4"/>
      <c r="AH601" s="5"/>
      <c r="AI601" s="4"/>
      <c r="AJ601" s="5"/>
      <c r="AK601" s="4"/>
      <c r="AL601" s="5"/>
      <c r="AM601" s="4"/>
      <c r="AN601" s="5"/>
    </row>
    <row r="602">
      <c r="A602" s="4"/>
      <c r="B602" s="5"/>
      <c r="C602" s="4"/>
      <c r="D602" s="5"/>
      <c r="E602" s="4"/>
      <c r="F602" s="5"/>
      <c r="G602" s="4"/>
      <c r="H602" s="5"/>
      <c r="I602" s="4"/>
      <c r="J602" s="5"/>
      <c r="K602" s="4"/>
      <c r="L602" s="5"/>
      <c r="M602" s="4"/>
      <c r="N602" s="5"/>
      <c r="O602" s="4"/>
      <c r="P602" s="5"/>
      <c r="Q602" s="4"/>
      <c r="R602" s="5"/>
      <c r="S602" s="4"/>
      <c r="T602" s="5"/>
      <c r="U602" s="4"/>
      <c r="V602" s="5"/>
      <c r="W602" s="4"/>
      <c r="X602" s="5"/>
      <c r="Y602" s="4"/>
      <c r="Z602" s="5"/>
      <c r="AA602" s="4"/>
      <c r="AB602" s="5"/>
      <c r="AC602" s="4"/>
      <c r="AD602" s="5"/>
      <c r="AE602" s="4"/>
      <c r="AF602" s="5"/>
      <c r="AG602" s="4"/>
      <c r="AH602" s="5"/>
      <c r="AI602" s="4"/>
      <c r="AJ602" s="5"/>
      <c r="AK602" s="4"/>
      <c r="AL602" s="5"/>
      <c r="AM602" s="4"/>
      <c r="AN602" s="5"/>
    </row>
    <row r="603">
      <c r="A603" s="4"/>
      <c r="B603" s="5"/>
      <c r="C603" s="4"/>
      <c r="D603" s="5"/>
      <c r="E603" s="4"/>
      <c r="F603" s="5"/>
      <c r="G603" s="4"/>
      <c r="H603" s="5"/>
      <c r="I603" s="4"/>
      <c r="J603" s="5"/>
      <c r="K603" s="4"/>
      <c r="L603" s="5"/>
      <c r="M603" s="4"/>
      <c r="N603" s="5"/>
      <c r="O603" s="4"/>
      <c r="P603" s="5"/>
      <c r="Q603" s="4"/>
      <c r="R603" s="5"/>
      <c r="S603" s="4"/>
      <c r="T603" s="5"/>
      <c r="U603" s="4"/>
      <c r="V603" s="5"/>
      <c r="W603" s="4"/>
      <c r="X603" s="5"/>
      <c r="Y603" s="4"/>
      <c r="Z603" s="5"/>
      <c r="AA603" s="4"/>
      <c r="AB603" s="5"/>
      <c r="AC603" s="4"/>
      <c r="AD603" s="5"/>
      <c r="AE603" s="4"/>
      <c r="AF603" s="5"/>
      <c r="AG603" s="4"/>
      <c r="AH603" s="5"/>
      <c r="AI603" s="4"/>
      <c r="AJ603" s="5"/>
      <c r="AK603" s="4"/>
      <c r="AL603" s="5"/>
      <c r="AM603" s="4"/>
      <c r="AN603" s="5"/>
    </row>
    <row r="604">
      <c r="A604" s="4"/>
      <c r="B604" s="5"/>
      <c r="C604" s="4"/>
      <c r="D604" s="5"/>
      <c r="E604" s="4"/>
      <c r="F604" s="5"/>
      <c r="G604" s="4"/>
      <c r="H604" s="5"/>
      <c r="I604" s="4"/>
      <c r="J604" s="5"/>
      <c r="K604" s="4"/>
      <c r="L604" s="5"/>
      <c r="M604" s="4"/>
      <c r="N604" s="5"/>
      <c r="O604" s="4"/>
      <c r="P604" s="5"/>
      <c r="Q604" s="4"/>
      <c r="R604" s="5"/>
      <c r="S604" s="4"/>
      <c r="T604" s="5"/>
      <c r="U604" s="4"/>
      <c r="V604" s="5"/>
      <c r="W604" s="4"/>
      <c r="X604" s="5"/>
      <c r="Y604" s="4"/>
      <c r="Z604" s="5"/>
      <c r="AA604" s="4"/>
      <c r="AB604" s="5"/>
      <c r="AC604" s="4"/>
      <c r="AD604" s="5"/>
      <c r="AE604" s="4"/>
      <c r="AF604" s="5"/>
      <c r="AG604" s="4"/>
      <c r="AH604" s="5"/>
      <c r="AI604" s="4"/>
      <c r="AJ604" s="5"/>
      <c r="AK604" s="4"/>
      <c r="AL604" s="5"/>
      <c r="AM604" s="4"/>
      <c r="AN604" s="5"/>
    </row>
    <row r="605">
      <c r="A605" s="4"/>
      <c r="B605" s="5"/>
      <c r="C605" s="4"/>
      <c r="D605" s="5"/>
      <c r="E605" s="4"/>
      <c r="F605" s="5"/>
      <c r="G605" s="4"/>
      <c r="H605" s="5"/>
      <c r="I605" s="4"/>
      <c r="J605" s="5"/>
      <c r="K605" s="4"/>
      <c r="L605" s="5"/>
      <c r="M605" s="4"/>
      <c r="N605" s="5"/>
      <c r="O605" s="4"/>
      <c r="P605" s="5"/>
      <c r="Q605" s="4"/>
      <c r="R605" s="5"/>
      <c r="S605" s="4"/>
      <c r="T605" s="5"/>
      <c r="U605" s="4"/>
      <c r="V605" s="5"/>
      <c r="W605" s="4"/>
      <c r="X605" s="5"/>
      <c r="Y605" s="4"/>
      <c r="Z605" s="5"/>
      <c r="AA605" s="4"/>
      <c r="AB605" s="5"/>
      <c r="AC605" s="4"/>
      <c r="AD605" s="5"/>
      <c r="AE605" s="4"/>
      <c r="AF605" s="5"/>
      <c r="AG605" s="4"/>
      <c r="AH605" s="5"/>
      <c r="AI605" s="4"/>
      <c r="AJ605" s="5"/>
      <c r="AK605" s="4"/>
      <c r="AL605" s="5"/>
      <c r="AM605" s="4"/>
      <c r="AN605" s="5"/>
    </row>
    <row r="606">
      <c r="A606" s="4"/>
      <c r="B606" s="5"/>
      <c r="C606" s="4"/>
      <c r="D606" s="5"/>
      <c r="E606" s="4"/>
      <c r="F606" s="5"/>
      <c r="G606" s="4"/>
      <c r="H606" s="5"/>
      <c r="I606" s="4"/>
      <c r="J606" s="5"/>
      <c r="K606" s="4"/>
      <c r="L606" s="5"/>
      <c r="M606" s="4"/>
      <c r="N606" s="5"/>
      <c r="O606" s="4"/>
      <c r="P606" s="5"/>
      <c r="Q606" s="4"/>
      <c r="R606" s="5"/>
      <c r="S606" s="4"/>
      <c r="T606" s="5"/>
      <c r="U606" s="4"/>
      <c r="V606" s="5"/>
      <c r="W606" s="4"/>
      <c r="X606" s="5"/>
      <c r="Y606" s="4"/>
      <c r="Z606" s="5"/>
      <c r="AA606" s="4"/>
      <c r="AB606" s="5"/>
      <c r="AC606" s="4"/>
      <c r="AD606" s="5"/>
      <c r="AE606" s="4"/>
      <c r="AF606" s="5"/>
      <c r="AG606" s="4"/>
      <c r="AH606" s="5"/>
      <c r="AI606" s="4"/>
      <c r="AJ606" s="5"/>
      <c r="AK606" s="4"/>
      <c r="AL606" s="5"/>
      <c r="AM606" s="4"/>
      <c r="AN606" s="5"/>
    </row>
    <row r="607">
      <c r="A607" s="4"/>
      <c r="B607" s="5"/>
      <c r="C607" s="4"/>
      <c r="D607" s="5"/>
      <c r="E607" s="4"/>
      <c r="F607" s="5"/>
      <c r="G607" s="4"/>
      <c r="H607" s="5"/>
      <c r="I607" s="4"/>
      <c r="J607" s="5"/>
      <c r="K607" s="4"/>
      <c r="L607" s="5"/>
      <c r="M607" s="4"/>
      <c r="N607" s="5"/>
      <c r="O607" s="4"/>
      <c r="P607" s="5"/>
      <c r="Q607" s="4"/>
      <c r="R607" s="5"/>
      <c r="S607" s="4"/>
      <c r="T607" s="5"/>
      <c r="U607" s="4"/>
      <c r="V607" s="5"/>
      <c r="W607" s="4"/>
      <c r="X607" s="5"/>
      <c r="Y607" s="4"/>
      <c r="Z607" s="5"/>
      <c r="AA607" s="4"/>
      <c r="AB607" s="5"/>
      <c r="AC607" s="4"/>
      <c r="AD607" s="5"/>
      <c r="AE607" s="4"/>
      <c r="AF607" s="5"/>
      <c r="AG607" s="4"/>
      <c r="AH607" s="5"/>
      <c r="AI607" s="4"/>
      <c r="AJ607" s="5"/>
      <c r="AK607" s="4"/>
      <c r="AL607" s="5"/>
      <c r="AM607" s="4"/>
      <c r="AN607" s="5"/>
    </row>
    <row r="608">
      <c r="A608" s="4"/>
      <c r="B608" s="5"/>
      <c r="C608" s="4"/>
      <c r="D608" s="5"/>
      <c r="E608" s="4"/>
      <c r="F608" s="5"/>
      <c r="G608" s="4"/>
      <c r="H608" s="5"/>
      <c r="I608" s="4"/>
      <c r="J608" s="5"/>
      <c r="K608" s="4"/>
      <c r="L608" s="5"/>
      <c r="M608" s="4"/>
      <c r="N608" s="5"/>
      <c r="O608" s="4"/>
      <c r="P608" s="5"/>
      <c r="Q608" s="4"/>
      <c r="R608" s="5"/>
      <c r="S608" s="4"/>
      <c r="T608" s="5"/>
      <c r="U608" s="4"/>
      <c r="V608" s="5"/>
      <c r="W608" s="4"/>
      <c r="X608" s="5"/>
      <c r="Y608" s="4"/>
      <c r="Z608" s="5"/>
      <c r="AA608" s="4"/>
      <c r="AB608" s="5"/>
      <c r="AC608" s="4"/>
      <c r="AD608" s="5"/>
      <c r="AE608" s="4"/>
      <c r="AF608" s="5"/>
      <c r="AG608" s="4"/>
      <c r="AH608" s="5"/>
      <c r="AI608" s="4"/>
      <c r="AJ608" s="5"/>
      <c r="AK608" s="4"/>
      <c r="AL608" s="5"/>
      <c r="AM608" s="4"/>
      <c r="AN608" s="5"/>
    </row>
    <row r="609">
      <c r="A609" s="4"/>
      <c r="B609" s="5"/>
      <c r="C609" s="4"/>
      <c r="D609" s="5"/>
      <c r="E609" s="4"/>
      <c r="F609" s="5"/>
      <c r="G609" s="4"/>
      <c r="H609" s="5"/>
      <c r="I609" s="4"/>
      <c r="J609" s="5"/>
      <c r="K609" s="4"/>
      <c r="L609" s="5"/>
      <c r="M609" s="4"/>
      <c r="N609" s="5"/>
      <c r="O609" s="4"/>
      <c r="P609" s="5"/>
      <c r="Q609" s="4"/>
      <c r="R609" s="5"/>
      <c r="S609" s="4"/>
      <c r="T609" s="5"/>
      <c r="U609" s="4"/>
      <c r="V609" s="5"/>
      <c r="W609" s="4"/>
      <c r="X609" s="5"/>
      <c r="Y609" s="4"/>
      <c r="Z609" s="5"/>
      <c r="AA609" s="4"/>
      <c r="AB609" s="5"/>
      <c r="AC609" s="4"/>
      <c r="AD609" s="5"/>
      <c r="AE609" s="4"/>
      <c r="AF609" s="5"/>
      <c r="AG609" s="4"/>
      <c r="AH609" s="5"/>
      <c r="AI609" s="4"/>
      <c r="AJ609" s="5"/>
      <c r="AK609" s="4"/>
      <c r="AL609" s="5"/>
      <c r="AM609" s="4"/>
      <c r="AN609" s="5"/>
    </row>
    <row r="610">
      <c r="A610" s="4"/>
      <c r="B610" s="5"/>
      <c r="C610" s="4"/>
      <c r="D610" s="5"/>
      <c r="E610" s="4"/>
      <c r="F610" s="5"/>
      <c r="G610" s="4"/>
      <c r="H610" s="5"/>
      <c r="I610" s="4"/>
      <c r="J610" s="5"/>
      <c r="K610" s="4"/>
      <c r="L610" s="5"/>
      <c r="M610" s="4"/>
      <c r="N610" s="5"/>
      <c r="O610" s="4"/>
      <c r="P610" s="5"/>
      <c r="Q610" s="4"/>
      <c r="R610" s="5"/>
      <c r="S610" s="4"/>
      <c r="T610" s="5"/>
      <c r="U610" s="4"/>
      <c r="V610" s="5"/>
      <c r="W610" s="4"/>
      <c r="X610" s="5"/>
      <c r="Y610" s="4"/>
      <c r="Z610" s="5"/>
      <c r="AA610" s="4"/>
      <c r="AB610" s="5"/>
      <c r="AC610" s="4"/>
      <c r="AD610" s="5"/>
      <c r="AE610" s="4"/>
      <c r="AF610" s="5"/>
      <c r="AG610" s="4"/>
      <c r="AH610" s="5"/>
      <c r="AI610" s="4"/>
      <c r="AJ610" s="5"/>
      <c r="AK610" s="4"/>
      <c r="AL610" s="5"/>
      <c r="AM610" s="4"/>
      <c r="AN610" s="5"/>
    </row>
    <row r="611">
      <c r="A611" s="4"/>
      <c r="B611" s="5"/>
      <c r="C611" s="4"/>
      <c r="D611" s="5"/>
      <c r="E611" s="4"/>
      <c r="F611" s="5"/>
      <c r="G611" s="4"/>
      <c r="H611" s="5"/>
      <c r="I611" s="4"/>
      <c r="J611" s="5"/>
      <c r="K611" s="4"/>
      <c r="L611" s="5"/>
      <c r="M611" s="4"/>
      <c r="N611" s="5"/>
      <c r="O611" s="4"/>
      <c r="P611" s="5"/>
      <c r="Q611" s="4"/>
      <c r="R611" s="5"/>
      <c r="S611" s="4"/>
      <c r="T611" s="5"/>
      <c r="U611" s="4"/>
      <c r="V611" s="5"/>
      <c r="W611" s="4"/>
      <c r="X611" s="5"/>
      <c r="Y611" s="4"/>
      <c r="Z611" s="5"/>
      <c r="AA611" s="4"/>
      <c r="AB611" s="5"/>
      <c r="AC611" s="4"/>
      <c r="AD611" s="5"/>
      <c r="AE611" s="4"/>
      <c r="AF611" s="5"/>
      <c r="AG611" s="4"/>
      <c r="AH611" s="5"/>
      <c r="AI611" s="4"/>
      <c r="AJ611" s="5"/>
      <c r="AK611" s="4"/>
      <c r="AL611" s="5"/>
      <c r="AM611" s="4"/>
      <c r="AN611" s="5"/>
    </row>
    <row r="612">
      <c r="A612" s="4"/>
      <c r="B612" s="5"/>
      <c r="C612" s="4"/>
      <c r="D612" s="5"/>
      <c r="E612" s="4"/>
      <c r="F612" s="5"/>
      <c r="G612" s="4"/>
      <c r="H612" s="5"/>
      <c r="I612" s="4"/>
      <c r="J612" s="5"/>
      <c r="K612" s="4"/>
      <c r="L612" s="5"/>
      <c r="M612" s="4"/>
      <c r="N612" s="5"/>
      <c r="O612" s="4"/>
      <c r="P612" s="5"/>
      <c r="Q612" s="4"/>
      <c r="R612" s="5"/>
      <c r="S612" s="4"/>
      <c r="T612" s="5"/>
      <c r="U612" s="4"/>
      <c r="V612" s="5"/>
      <c r="W612" s="4"/>
      <c r="X612" s="5"/>
      <c r="Y612" s="4"/>
      <c r="Z612" s="5"/>
      <c r="AA612" s="4"/>
      <c r="AB612" s="5"/>
      <c r="AC612" s="4"/>
      <c r="AD612" s="5"/>
      <c r="AE612" s="4"/>
      <c r="AF612" s="5"/>
      <c r="AG612" s="4"/>
      <c r="AH612" s="5"/>
      <c r="AI612" s="4"/>
      <c r="AJ612" s="5"/>
      <c r="AK612" s="4"/>
      <c r="AL612" s="5"/>
      <c r="AM612" s="4"/>
      <c r="AN612" s="5"/>
    </row>
    <row r="613">
      <c r="A613" s="4"/>
      <c r="B613" s="5"/>
      <c r="C613" s="4"/>
      <c r="D613" s="5"/>
      <c r="E613" s="4"/>
      <c r="F613" s="5"/>
      <c r="G613" s="4"/>
      <c r="H613" s="5"/>
      <c r="I613" s="4"/>
      <c r="J613" s="5"/>
      <c r="K613" s="4"/>
      <c r="L613" s="5"/>
      <c r="M613" s="4"/>
      <c r="N613" s="5"/>
      <c r="O613" s="4"/>
      <c r="P613" s="5"/>
      <c r="Q613" s="4"/>
      <c r="R613" s="5"/>
      <c r="S613" s="4"/>
      <c r="T613" s="5"/>
      <c r="U613" s="4"/>
      <c r="V613" s="5"/>
      <c r="W613" s="4"/>
      <c r="X613" s="5"/>
      <c r="Y613" s="4"/>
      <c r="Z613" s="5"/>
      <c r="AA613" s="4"/>
      <c r="AB613" s="5"/>
      <c r="AC613" s="4"/>
      <c r="AD613" s="5"/>
      <c r="AE613" s="4"/>
      <c r="AF613" s="5"/>
      <c r="AG613" s="4"/>
      <c r="AH613" s="5"/>
      <c r="AI613" s="4"/>
      <c r="AJ613" s="5"/>
      <c r="AK613" s="4"/>
      <c r="AL613" s="5"/>
      <c r="AM613" s="4"/>
      <c r="AN613" s="5"/>
    </row>
    <row r="614">
      <c r="A614" s="4"/>
      <c r="B614" s="5"/>
      <c r="C614" s="4"/>
      <c r="D614" s="5"/>
      <c r="E614" s="4"/>
      <c r="F614" s="5"/>
      <c r="G614" s="4"/>
      <c r="H614" s="5"/>
      <c r="I614" s="4"/>
      <c r="J614" s="5"/>
      <c r="K614" s="4"/>
      <c r="L614" s="5"/>
      <c r="M614" s="4"/>
      <c r="N614" s="5"/>
      <c r="O614" s="4"/>
      <c r="P614" s="5"/>
      <c r="Q614" s="4"/>
      <c r="R614" s="5"/>
      <c r="S614" s="4"/>
      <c r="T614" s="5"/>
      <c r="U614" s="4"/>
      <c r="V614" s="5"/>
      <c r="W614" s="4"/>
      <c r="X614" s="5"/>
      <c r="Y614" s="4"/>
      <c r="Z614" s="5"/>
      <c r="AA614" s="4"/>
      <c r="AB614" s="5"/>
      <c r="AC614" s="4"/>
      <c r="AD614" s="5"/>
      <c r="AE614" s="4"/>
      <c r="AF614" s="5"/>
      <c r="AG614" s="4"/>
      <c r="AH614" s="5"/>
      <c r="AI614" s="4"/>
      <c r="AJ614" s="5"/>
      <c r="AK614" s="4"/>
      <c r="AL614" s="5"/>
      <c r="AM614" s="4"/>
      <c r="AN614" s="5"/>
    </row>
    <row r="615">
      <c r="A615" s="4"/>
      <c r="B615" s="5"/>
      <c r="C615" s="4"/>
      <c r="D615" s="5"/>
      <c r="E615" s="4"/>
      <c r="F615" s="5"/>
      <c r="G615" s="4"/>
      <c r="H615" s="5"/>
      <c r="I615" s="4"/>
      <c r="J615" s="5"/>
      <c r="K615" s="4"/>
      <c r="L615" s="5"/>
      <c r="M615" s="4"/>
      <c r="N615" s="5"/>
      <c r="O615" s="4"/>
      <c r="P615" s="5"/>
      <c r="Q615" s="4"/>
      <c r="R615" s="5"/>
      <c r="S615" s="4"/>
      <c r="T615" s="5"/>
      <c r="U615" s="4"/>
      <c r="V615" s="5"/>
      <c r="W615" s="4"/>
      <c r="X615" s="5"/>
      <c r="Y615" s="4"/>
      <c r="Z615" s="5"/>
      <c r="AA615" s="4"/>
      <c r="AB615" s="5"/>
      <c r="AC615" s="4"/>
      <c r="AD615" s="5"/>
      <c r="AE615" s="4"/>
      <c r="AF615" s="5"/>
      <c r="AG615" s="4"/>
      <c r="AH615" s="5"/>
      <c r="AI615" s="4"/>
      <c r="AJ615" s="5"/>
      <c r="AK615" s="4"/>
      <c r="AL615" s="5"/>
      <c r="AM615" s="4"/>
      <c r="AN615" s="5"/>
    </row>
    <row r="616">
      <c r="A616" s="4"/>
      <c r="B616" s="5"/>
      <c r="C616" s="4"/>
      <c r="D616" s="5"/>
      <c r="E616" s="4"/>
      <c r="F616" s="5"/>
      <c r="G616" s="4"/>
      <c r="H616" s="5"/>
      <c r="I616" s="4"/>
      <c r="J616" s="5"/>
      <c r="K616" s="4"/>
      <c r="L616" s="5"/>
      <c r="M616" s="4"/>
      <c r="N616" s="5"/>
      <c r="O616" s="4"/>
      <c r="P616" s="5"/>
      <c r="Q616" s="4"/>
      <c r="R616" s="5"/>
      <c r="S616" s="4"/>
      <c r="T616" s="5"/>
      <c r="U616" s="4"/>
      <c r="V616" s="5"/>
      <c r="W616" s="4"/>
      <c r="X616" s="5"/>
      <c r="Y616" s="4"/>
      <c r="Z616" s="5"/>
      <c r="AA616" s="4"/>
      <c r="AB616" s="5"/>
      <c r="AC616" s="4"/>
      <c r="AD616" s="5"/>
      <c r="AE616" s="4"/>
      <c r="AF616" s="5"/>
      <c r="AG616" s="4"/>
      <c r="AH616" s="5"/>
      <c r="AI616" s="4"/>
      <c r="AJ616" s="5"/>
      <c r="AK616" s="4"/>
      <c r="AL616" s="5"/>
      <c r="AM616" s="4"/>
      <c r="AN616" s="5"/>
    </row>
    <row r="617">
      <c r="A617" s="4"/>
      <c r="B617" s="5"/>
      <c r="C617" s="4"/>
      <c r="D617" s="5"/>
      <c r="E617" s="4"/>
      <c r="F617" s="5"/>
      <c r="G617" s="4"/>
      <c r="H617" s="5"/>
      <c r="I617" s="4"/>
      <c r="J617" s="5"/>
      <c r="K617" s="4"/>
      <c r="L617" s="5"/>
      <c r="M617" s="4"/>
      <c r="N617" s="5"/>
      <c r="O617" s="4"/>
      <c r="P617" s="5"/>
      <c r="Q617" s="4"/>
      <c r="R617" s="5"/>
      <c r="S617" s="4"/>
      <c r="T617" s="5"/>
      <c r="U617" s="4"/>
      <c r="V617" s="5"/>
      <c r="W617" s="4"/>
      <c r="X617" s="5"/>
      <c r="Y617" s="4"/>
      <c r="Z617" s="5"/>
      <c r="AA617" s="4"/>
      <c r="AB617" s="5"/>
      <c r="AC617" s="4"/>
      <c r="AD617" s="5"/>
      <c r="AE617" s="4"/>
      <c r="AF617" s="5"/>
      <c r="AG617" s="4"/>
      <c r="AH617" s="5"/>
      <c r="AI617" s="4"/>
      <c r="AJ617" s="5"/>
      <c r="AK617" s="4"/>
      <c r="AL617" s="5"/>
      <c r="AM617" s="4"/>
      <c r="AN617" s="5"/>
    </row>
    <row r="618">
      <c r="A618" s="4"/>
      <c r="B618" s="5"/>
      <c r="C618" s="4"/>
      <c r="D618" s="5"/>
      <c r="E618" s="4"/>
      <c r="F618" s="5"/>
      <c r="G618" s="4"/>
      <c r="H618" s="5"/>
      <c r="I618" s="4"/>
      <c r="J618" s="5"/>
      <c r="K618" s="4"/>
      <c r="L618" s="5"/>
      <c r="M618" s="4"/>
      <c r="N618" s="5"/>
      <c r="O618" s="4"/>
      <c r="P618" s="5"/>
      <c r="Q618" s="4"/>
      <c r="R618" s="5"/>
      <c r="S618" s="4"/>
      <c r="T618" s="5"/>
      <c r="U618" s="4"/>
      <c r="V618" s="5"/>
      <c r="W618" s="4"/>
      <c r="X618" s="5"/>
      <c r="Y618" s="4"/>
      <c r="Z618" s="5"/>
      <c r="AA618" s="4"/>
      <c r="AB618" s="5"/>
      <c r="AC618" s="4"/>
      <c r="AD618" s="5"/>
      <c r="AE618" s="4"/>
      <c r="AF618" s="5"/>
      <c r="AG618" s="4"/>
      <c r="AH618" s="5"/>
      <c r="AI618" s="4"/>
      <c r="AJ618" s="5"/>
      <c r="AK618" s="4"/>
      <c r="AL618" s="5"/>
      <c r="AM618" s="4"/>
      <c r="AN618" s="5"/>
    </row>
    <row r="619">
      <c r="A619" s="4"/>
      <c r="B619" s="5"/>
      <c r="C619" s="4"/>
      <c r="D619" s="5"/>
      <c r="E619" s="4"/>
      <c r="F619" s="5"/>
      <c r="G619" s="4"/>
      <c r="H619" s="5"/>
      <c r="I619" s="4"/>
      <c r="J619" s="5"/>
      <c r="K619" s="4"/>
      <c r="L619" s="5"/>
      <c r="M619" s="4"/>
      <c r="N619" s="5"/>
      <c r="O619" s="4"/>
      <c r="P619" s="5"/>
      <c r="Q619" s="4"/>
      <c r="R619" s="5"/>
      <c r="S619" s="4"/>
      <c r="T619" s="5"/>
      <c r="U619" s="4"/>
      <c r="V619" s="5"/>
      <c r="W619" s="4"/>
      <c r="X619" s="5"/>
      <c r="Y619" s="4"/>
      <c r="Z619" s="5"/>
      <c r="AA619" s="4"/>
      <c r="AB619" s="5"/>
      <c r="AC619" s="4"/>
      <c r="AD619" s="5"/>
      <c r="AE619" s="4"/>
      <c r="AF619" s="5"/>
      <c r="AG619" s="4"/>
      <c r="AH619" s="5"/>
      <c r="AI619" s="4"/>
      <c r="AJ619" s="5"/>
      <c r="AK619" s="4"/>
      <c r="AL619" s="5"/>
      <c r="AM619" s="4"/>
      <c r="AN619" s="5"/>
    </row>
    <row r="620">
      <c r="A620" s="4"/>
      <c r="B620" s="5"/>
      <c r="C620" s="4"/>
      <c r="D620" s="5"/>
      <c r="E620" s="4"/>
      <c r="F620" s="5"/>
      <c r="G620" s="4"/>
      <c r="H620" s="5"/>
      <c r="I620" s="4"/>
      <c r="J620" s="5"/>
      <c r="K620" s="4"/>
      <c r="L620" s="5"/>
      <c r="M620" s="4"/>
      <c r="N620" s="5"/>
      <c r="O620" s="4"/>
      <c r="P620" s="5"/>
      <c r="Q620" s="4"/>
      <c r="R620" s="5"/>
      <c r="S620" s="4"/>
      <c r="T620" s="5"/>
      <c r="U620" s="4"/>
      <c r="V620" s="5"/>
      <c r="W620" s="4"/>
      <c r="X620" s="5"/>
      <c r="Y620" s="4"/>
      <c r="Z620" s="5"/>
      <c r="AA620" s="4"/>
      <c r="AB620" s="5"/>
      <c r="AC620" s="4"/>
      <c r="AD620" s="5"/>
      <c r="AE620" s="4"/>
      <c r="AF620" s="5"/>
      <c r="AG620" s="4"/>
      <c r="AH620" s="5"/>
      <c r="AI620" s="4"/>
      <c r="AJ620" s="5"/>
      <c r="AK620" s="4"/>
      <c r="AL620" s="5"/>
      <c r="AM620" s="4"/>
      <c r="AN620" s="5"/>
    </row>
    <row r="621">
      <c r="A621" s="4"/>
      <c r="B621" s="5"/>
      <c r="C621" s="4"/>
      <c r="D621" s="5"/>
      <c r="E621" s="4"/>
      <c r="F621" s="5"/>
      <c r="G621" s="4"/>
      <c r="H621" s="5"/>
      <c r="I621" s="4"/>
      <c r="J621" s="5"/>
      <c r="K621" s="4"/>
      <c r="L621" s="5"/>
      <c r="M621" s="4"/>
      <c r="N621" s="5"/>
      <c r="O621" s="4"/>
      <c r="P621" s="5"/>
      <c r="Q621" s="4"/>
      <c r="R621" s="5"/>
      <c r="S621" s="4"/>
      <c r="T621" s="5"/>
      <c r="U621" s="4"/>
      <c r="V621" s="5"/>
      <c r="W621" s="4"/>
      <c r="X621" s="5"/>
      <c r="Y621" s="4"/>
      <c r="Z621" s="5"/>
      <c r="AA621" s="4"/>
      <c r="AB621" s="5"/>
      <c r="AC621" s="4"/>
      <c r="AD621" s="5"/>
      <c r="AE621" s="4"/>
      <c r="AF621" s="5"/>
      <c r="AG621" s="4"/>
      <c r="AH621" s="5"/>
      <c r="AI621" s="4"/>
      <c r="AJ621" s="5"/>
      <c r="AK621" s="4"/>
      <c r="AL621" s="5"/>
      <c r="AM621" s="4"/>
      <c r="AN621" s="5"/>
    </row>
    <row r="622">
      <c r="A622" s="4"/>
      <c r="B622" s="5"/>
      <c r="C622" s="4"/>
      <c r="D622" s="5"/>
      <c r="E622" s="4"/>
      <c r="F622" s="5"/>
      <c r="G622" s="4"/>
      <c r="H622" s="5"/>
      <c r="I622" s="4"/>
      <c r="J622" s="5"/>
      <c r="K622" s="4"/>
      <c r="L622" s="5"/>
      <c r="M622" s="4"/>
      <c r="N622" s="5"/>
      <c r="O622" s="4"/>
      <c r="P622" s="5"/>
      <c r="Q622" s="4"/>
      <c r="R622" s="5"/>
      <c r="S622" s="4"/>
      <c r="T622" s="5"/>
      <c r="U622" s="4"/>
      <c r="V622" s="5"/>
      <c r="W622" s="4"/>
      <c r="X622" s="5"/>
      <c r="Y622" s="4"/>
      <c r="Z622" s="5"/>
      <c r="AA622" s="4"/>
      <c r="AB622" s="5"/>
      <c r="AC622" s="4"/>
      <c r="AD622" s="5"/>
      <c r="AE622" s="4"/>
      <c r="AF622" s="5"/>
      <c r="AG622" s="4"/>
      <c r="AH622" s="5"/>
      <c r="AI622" s="4"/>
      <c r="AJ622" s="5"/>
      <c r="AK622" s="4"/>
      <c r="AL622" s="5"/>
      <c r="AM622" s="4"/>
      <c r="AN622" s="5"/>
    </row>
    <row r="623">
      <c r="A623" s="4"/>
      <c r="B623" s="5"/>
      <c r="C623" s="4"/>
      <c r="D623" s="5"/>
      <c r="E623" s="4"/>
      <c r="F623" s="5"/>
      <c r="G623" s="4"/>
      <c r="H623" s="5"/>
      <c r="I623" s="4"/>
      <c r="J623" s="5"/>
      <c r="K623" s="4"/>
      <c r="L623" s="5"/>
      <c r="M623" s="4"/>
      <c r="N623" s="5"/>
      <c r="O623" s="4"/>
      <c r="P623" s="5"/>
      <c r="Q623" s="4"/>
      <c r="R623" s="5"/>
      <c r="S623" s="4"/>
      <c r="T623" s="5"/>
      <c r="U623" s="4"/>
      <c r="V623" s="5"/>
      <c r="W623" s="4"/>
      <c r="X623" s="5"/>
      <c r="Y623" s="4"/>
      <c r="Z623" s="5"/>
      <c r="AA623" s="4"/>
      <c r="AB623" s="5"/>
      <c r="AC623" s="4"/>
      <c r="AD623" s="5"/>
      <c r="AE623" s="4"/>
      <c r="AF623" s="5"/>
      <c r="AG623" s="4"/>
      <c r="AH623" s="5"/>
      <c r="AI623" s="4"/>
      <c r="AJ623" s="5"/>
      <c r="AK623" s="4"/>
      <c r="AL623" s="5"/>
      <c r="AM623" s="4"/>
      <c r="AN623" s="5"/>
    </row>
    <row r="624">
      <c r="A624" s="4"/>
      <c r="B624" s="5"/>
      <c r="C624" s="4"/>
      <c r="D624" s="5"/>
      <c r="E624" s="4"/>
      <c r="F624" s="5"/>
      <c r="G624" s="4"/>
      <c r="H624" s="5"/>
      <c r="I624" s="4"/>
      <c r="J624" s="5"/>
      <c r="K624" s="4"/>
      <c r="L624" s="5"/>
      <c r="M624" s="4"/>
      <c r="N624" s="5"/>
      <c r="O624" s="4"/>
      <c r="P624" s="5"/>
      <c r="Q624" s="4"/>
      <c r="R624" s="5"/>
      <c r="S624" s="4"/>
      <c r="T624" s="5"/>
      <c r="U624" s="4"/>
      <c r="V624" s="5"/>
      <c r="W624" s="4"/>
      <c r="X624" s="5"/>
      <c r="Y624" s="4"/>
      <c r="Z624" s="5"/>
      <c r="AA624" s="4"/>
      <c r="AB624" s="5"/>
      <c r="AC624" s="4"/>
      <c r="AD624" s="5"/>
      <c r="AE624" s="4"/>
      <c r="AF624" s="5"/>
      <c r="AG624" s="4"/>
      <c r="AH624" s="5"/>
      <c r="AI624" s="4"/>
      <c r="AJ624" s="5"/>
      <c r="AK624" s="4"/>
      <c r="AL624" s="5"/>
      <c r="AM624" s="4"/>
      <c r="AN624" s="5"/>
    </row>
    <row r="625">
      <c r="A625" s="4"/>
      <c r="B625" s="5"/>
      <c r="C625" s="4"/>
      <c r="D625" s="5"/>
      <c r="E625" s="4"/>
      <c r="F625" s="5"/>
      <c r="G625" s="4"/>
      <c r="H625" s="5"/>
      <c r="I625" s="4"/>
      <c r="J625" s="5"/>
      <c r="K625" s="4"/>
      <c r="L625" s="5"/>
      <c r="M625" s="4"/>
      <c r="N625" s="5"/>
      <c r="O625" s="4"/>
      <c r="P625" s="5"/>
      <c r="Q625" s="4"/>
      <c r="R625" s="5"/>
      <c r="S625" s="4"/>
      <c r="T625" s="5"/>
      <c r="U625" s="4"/>
      <c r="V625" s="5"/>
      <c r="W625" s="4"/>
      <c r="X625" s="5"/>
      <c r="Y625" s="4"/>
      <c r="Z625" s="5"/>
      <c r="AA625" s="4"/>
      <c r="AB625" s="5"/>
      <c r="AC625" s="4"/>
      <c r="AD625" s="5"/>
      <c r="AE625" s="4"/>
      <c r="AF625" s="5"/>
      <c r="AG625" s="4"/>
      <c r="AH625" s="5"/>
      <c r="AI625" s="4"/>
      <c r="AJ625" s="5"/>
      <c r="AK625" s="4"/>
      <c r="AL625" s="5"/>
      <c r="AM625" s="4"/>
      <c r="AN625" s="5"/>
    </row>
    <row r="626">
      <c r="A626" s="4"/>
      <c r="B626" s="5"/>
      <c r="C626" s="4"/>
      <c r="D626" s="5"/>
      <c r="E626" s="4"/>
      <c r="F626" s="5"/>
      <c r="G626" s="4"/>
      <c r="H626" s="5"/>
      <c r="I626" s="4"/>
      <c r="J626" s="5"/>
      <c r="K626" s="4"/>
      <c r="L626" s="5"/>
      <c r="M626" s="4"/>
      <c r="N626" s="5"/>
      <c r="O626" s="4"/>
      <c r="P626" s="5"/>
      <c r="Q626" s="4"/>
      <c r="R626" s="5"/>
      <c r="S626" s="4"/>
      <c r="T626" s="5"/>
      <c r="U626" s="4"/>
      <c r="V626" s="5"/>
      <c r="W626" s="4"/>
      <c r="X626" s="5"/>
      <c r="Y626" s="4"/>
      <c r="Z626" s="5"/>
      <c r="AA626" s="4"/>
      <c r="AB626" s="5"/>
      <c r="AC626" s="4"/>
      <c r="AD626" s="5"/>
      <c r="AE626" s="4"/>
      <c r="AF626" s="5"/>
      <c r="AG626" s="4"/>
      <c r="AH626" s="5"/>
      <c r="AI626" s="4"/>
      <c r="AJ626" s="5"/>
      <c r="AK626" s="4"/>
      <c r="AL626" s="5"/>
      <c r="AM626" s="4"/>
      <c r="AN626" s="5"/>
    </row>
    <row r="627">
      <c r="A627" s="4"/>
      <c r="B627" s="5"/>
      <c r="C627" s="4"/>
      <c r="D627" s="5"/>
      <c r="E627" s="4"/>
      <c r="F627" s="5"/>
      <c r="G627" s="4"/>
      <c r="H627" s="5"/>
      <c r="I627" s="4"/>
      <c r="J627" s="5"/>
      <c r="K627" s="4"/>
      <c r="L627" s="5"/>
      <c r="M627" s="4"/>
      <c r="N627" s="5"/>
      <c r="O627" s="4"/>
      <c r="P627" s="5"/>
      <c r="Q627" s="4"/>
      <c r="R627" s="5"/>
      <c r="S627" s="4"/>
      <c r="T627" s="5"/>
      <c r="U627" s="4"/>
      <c r="V627" s="5"/>
      <c r="W627" s="4"/>
      <c r="X627" s="5"/>
      <c r="Y627" s="4"/>
      <c r="Z627" s="5"/>
      <c r="AA627" s="4"/>
      <c r="AB627" s="5"/>
      <c r="AC627" s="4"/>
      <c r="AD627" s="5"/>
      <c r="AE627" s="4"/>
      <c r="AF627" s="5"/>
      <c r="AG627" s="4"/>
      <c r="AH627" s="5"/>
      <c r="AI627" s="4"/>
      <c r="AJ627" s="5"/>
      <c r="AK627" s="4"/>
      <c r="AL627" s="5"/>
      <c r="AM627" s="4"/>
      <c r="AN627" s="5"/>
    </row>
    <row r="628">
      <c r="A628" s="4"/>
      <c r="B628" s="5"/>
      <c r="C628" s="4"/>
      <c r="D628" s="5"/>
      <c r="E628" s="4"/>
      <c r="F628" s="5"/>
      <c r="G628" s="4"/>
      <c r="H628" s="5"/>
      <c r="I628" s="4"/>
      <c r="J628" s="5"/>
      <c r="K628" s="4"/>
      <c r="L628" s="5"/>
      <c r="M628" s="4"/>
      <c r="N628" s="5"/>
      <c r="O628" s="4"/>
      <c r="P628" s="5"/>
      <c r="Q628" s="4"/>
      <c r="R628" s="5"/>
      <c r="S628" s="4"/>
      <c r="T628" s="5"/>
      <c r="U628" s="4"/>
      <c r="V628" s="5"/>
      <c r="W628" s="4"/>
      <c r="X628" s="5"/>
      <c r="Y628" s="4"/>
      <c r="Z628" s="5"/>
      <c r="AA628" s="4"/>
      <c r="AB628" s="5"/>
      <c r="AC628" s="4"/>
      <c r="AD628" s="5"/>
      <c r="AE628" s="4"/>
      <c r="AF628" s="5"/>
      <c r="AG628" s="4"/>
      <c r="AH628" s="5"/>
      <c r="AI628" s="4"/>
      <c r="AJ628" s="5"/>
      <c r="AK628" s="4"/>
      <c r="AL628" s="5"/>
      <c r="AM628" s="4"/>
      <c r="AN628" s="5"/>
    </row>
    <row r="629">
      <c r="A629" s="4"/>
      <c r="B629" s="5"/>
      <c r="C629" s="4"/>
      <c r="D629" s="5"/>
      <c r="E629" s="4"/>
      <c r="F629" s="5"/>
      <c r="G629" s="4"/>
      <c r="H629" s="5"/>
      <c r="I629" s="4"/>
      <c r="J629" s="5"/>
      <c r="K629" s="4"/>
      <c r="L629" s="5"/>
      <c r="M629" s="4"/>
      <c r="N629" s="5"/>
      <c r="O629" s="4"/>
      <c r="P629" s="5"/>
      <c r="Q629" s="4"/>
      <c r="R629" s="5"/>
      <c r="S629" s="4"/>
      <c r="T629" s="5"/>
      <c r="U629" s="4"/>
      <c r="V629" s="5"/>
      <c r="W629" s="4"/>
      <c r="X629" s="5"/>
      <c r="Y629" s="4"/>
      <c r="Z629" s="5"/>
      <c r="AA629" s="4"/>
      <c r="AB629" s="5"/>
      <c r="AC629" s="4"/>
      <c r="AD629" s="5"/>
      <c r="AE629" s="4"/>
      <c r="AF629" s="5"/>
      <c r="AG629" s="4"/>
      <c r="AH629" s="5"/>
      <c r="AI629" s="4"/>
      <c r="AJ629" s="5"/>
      <c r="AK629" s="4"/>
      <c r="AL629" s="5"/>
      <c r="AM629" s="4"/>
      <c r="AN629" s="5"/>
    </row>
    <row r="630">
      <c r="A630" s="4"/>
      <c r="B630" s="5"/>
      <c r="C630" s="4"/>
      <c r="D630" s="5"/>
      <c r="E630" s="4"/>
      <c r="F630" s="5"/>
      <c r="G630" s="4"/>
      <c r="H630" s="5"/>
      <c r="I630" s="4"/>
      <c r="J630" s="5"/>
      <c r="K630" s="4"/>
      <c r="L630" s="5"/>
      <c r="M630" s="4"/>
      <c r="N630" s="5"/>
      <c r="O630" s="4"/>
      <c r="P630" s="5"/>
      <c r="Q630" s="4"/>
      <c r="R630" s="5"/>
      <c r="S630" s="4"/>
      <c r="T630" s="5"/>
      <c r="U630" s="4"/>
      <c r="V630" s="5"/>
      <c r="W630" s="4"/>
      <c r="X630" s="5"/>
      <c r="Y630" s="4"/>
      <c r="Z630" s="5"/>
      <c r="AA630" s="4"/>
      <c r="AB630" s="5"/>
      <c r="AC630" s="4"/>
      <c r="AD630" s="5"/>
      <c r="AE630" s="4"/>
      <c r="AF630" s="5"/>
      <c r="AG630" s="4"/>
      <c r="AH630" s="5"/>
      <c r="AI630" s="4"/>
      <c r="AJ630" s="5"/>
      <c r="AK630" s="4"/>
      <c r="AL630" s="5"/>
      <c r="AM630" s="4"/>
      <c r="AN630" s="5"/>
    </row>
    <row r="631">
      <c r="A631" s="4"/>
      <c r="B631" s="5"/>
      <c r="C631" s="4"/>
      <c r="D631" s="5"/>
      <c r="E631" s="4"/>
      <c r="F631" s="5"/>
      <c r="G631" s="4"/>
      <c r="H631" s="5"/>
      <c r="I631" s="4"/>
      <c r="J631" s="5"/>
      <c r="K631" s="4"/>
      <c r="L631" s="5"/>
      <c r="M631" s="4"/>
      <c r="N631" s="5"/>
      <c r="O631" s="4"/>
      <c r="P631" s="5"/>
      <c r="Q631" s="4"/>
      <c r="R631" s="5"/>
      <c r="S631" s="4"/>
      <c r="T631" s="5"/>
      <c r="U631" s="4"/>
      <c r="V631" s="5"/>
      <c r="W631" s="4"/>
      <c r="X631" s="5"/>
      <c r="Y631" s="4"/>
      <c r="Z631" s="5"/>
      <c r="AA631" s="4"/>
      <c r="AB631" s="5"/>
      <c r="AC631" s="4"/>
      <c r="AD631" s="5"/>
      <c r="AE631" s="4"/>
      <c r="AF631" s="5"/>
      <c r="AG631" s="4"/>
      <c r="AH631" s="5"/>
      <c r="AI631" s="4"/>
      <c r="AJ631" s="5"/>
      <c r="AK631" s="4"/>
      <c r="AL631" s="5"/>
      <c r="AM631" s="4"/>
      <c r="AN631" s="5"/>
    </row>
    <row r="632">
      <c r="A632" s="4"/>
      <c r="B632" s="5"/>
      <c r="C632" s="4"/>
      <c r="D632" s="5"/>
      <c r="E632" s="4"/>
      <c r="F632" s="5"/>
      <c r="G632" s="4"/>
      <c r="H632" s="5"/>
      <c r="I632" s="4"/>
      <c r="J632" s="5"/>
      <c r="K632" s="4"/>
      <c r="L632" s="5"/>
      <c r="M632" s="4"/>
      <c r="N632" s="5"/>
      <c r="O632" s="4"/>
      <c r="P632" s="5"/>
      <c r="Q632" s="4"/>
      <c r="R632" s="5"/>
      <c r="S632" s="4"/>
      <c r="T632" s="5"/>
      <c r="U632" s="4"/>
      <c r="V632" s="5"/>
      <c r="W632" s="4"/>
      <c r="X632" s="5"/>
      <c r="Y632" s="4"/>
      <c r="Z632" s="5"/>
      <c r="AA632" s="4"/>
      <c r="AB632" s="5"/>
      <c r="AC632" s="4"/>
      <c r="AD632" s="5"/>
      <c r="AE632" s="4"/>
      <c r="AF632" s="5"/>
      <c r="AG632" s="4"/>
      <c r="AH632" s="5"/>
      <c r="AI632" s="4"/>
      <c r="AJ632" s="5"/>
      <c r="AK632" s="4"/>
      <c r="AL632" s="5"/>
      <c r="AM632" s="4"/>
      <c r="AN632" s="5"/>
    </row>
    <row r="633">
      <c r="A633" s="4"/>
      <c r="B633" s="5"/>
      <c r="C633" s="4"/>
      <c r="D633" s="5"/>
      <c r="E633" s="4"/>
      <c r="F633" s="5"/>
      <c r="G633" s="4"/>
      <c r="H633" s="5"/>
      <c r="I633" s="4"/>
      <c r="J633" s="5"/>
      <c r="K633" s="4"/>
      <c r="L633" s="5"/>
      <c r="M633" s="4"/>
      <c r="N633" s="5"/>
      <c r="O633" s="4"/>
      <c r="P633" s="5"/>
      <c r="Q633" s="4"/>
      <c r="R633" s="5"/>
      <c r="S633" s="4"/>
      <c r="T633" s="5"/>
      <c r="U633" s="4"/>
      <c r="V633" s="5"/>
      <c r="W633" s="4"/>
      <c r="X633" s="5"/>
      <c r="Y633" s="4"/>
      <c r="Z633" s="5"/>
      <c r="AA633" s="4"/>
      <c r="AB633" s="5"/>
      <c r="AC633" s="4"/>
      <c r="AD633" s="5"/>
      <c r="AE633" s="4"/>
      <c r="AF633" s="5"/>
      <c r="AG633" s="4"/>
      <c r="AH633" s="5"/>
      <c r="AI633" s="4"/>
      <c r="AJ633" s="5"/>
      <c r="AK633" s="4"/>
      <c r="AL633" s="5"/>
      <c r="AM633" s="4"/>
      <c r="AN633" s="5"/>
    </row>
    <row r="634">
      <c r="A634" s="4"/>
      <c r="B634" s="5"/>
      <c r="C634" s="4"/>
      <c r="D634" s="5"/>
      <c r="E634" s="4"/>
      <c r="F634" s="5"/>
      <c r="G634" s="4"/>
      <c r="H634" s="5"/>
      <c r="I634" s="4"/>
      <c r="J634" s="5"/>
      <c r="K634" s="4"/>
      <c r="L634" s="5"/>
      <c r="M634" s="4"/>
      <c r="N634" s="5"/>
      <c r="O634" s="4"/>
      <c r="P634" s="5"/>
      <c r="Q634" s="4"/>
      <c r="R634" s="5"/>
      <c r="S634" s="4"/>
      <c r="T634" s="5"/>
      <c r="U634" s="4"/>
      <c r="V634" s="5"/>
      <c r="W634" s="4"/>
      <c r="X634" s="5"/>
      <c r="Y634" s="4"/>
      <c r="Z634" s="5"/>
      <c r="AA634" s="4"/>
      <c r="AB634" s="5"/>
      <c r="AC634" s="4"/>
      <c r="AD634" s="5"/>
      <c r="AE634" s="4"/>
      <c r="AF634" s="5"/>
      <c r="AG634" s="4"/>
      <c r="AH634" s="5"/>
      <c r="AI634" s="4"/>
      <c r="AJ634" s="5"/>
      <c r="AK634" s="4"/>
      <c r="AL634" s="5"/>
      <c r="AM634" s="4"/>
      <c r="AN634" s="5"/>
    </row>
    <row r="635">
      <c r="A635" s="4"/>
      <c r="B635" s="5"/>
      <c r="C635" s="4"/>
      <c r="D635" s="5"/>
      <c r="E635" s="4"/>
      <c r="F635" s="5"/>
      <c r="G635" s="4"/>
      <c r="H635" s="5"/>
      <c r="I635" s="4"/>
      <c r="J635" s="5"/>
      <c r="K635" s="4"/>
      <c r="L635" s="5"/>
      <c r="M635" s="4"/>
      <c r="N635" s="5"/>
      <c r="O635" s="4"/>
      <c r="P635" s="5"/>
      <c r="Q635" s="4"/>
      <c r="R635" s="5"/>
      <c r="S635" s="4"/>
      <c r="T635" s="5"/>
      <c r="U635" s="4"/>
      <c r="V635" s="5"/>
      <c r="W635" s="4"/>
      <c r="X635" s="5"/>
      <c r="Y635" s="4"/>
      <c r="Z635" s="5"/>
      <c r="AA635" s="4"/>
      <c r="AB635" s="5"/>
      <c r="AC635" s="4"/>
      <c r="AD635" s="5"/>
      <c r="AE635" s="4"/>
      <c r="AF635" s="5"/>
      <c r="AG635" s="4"/>
      <c r="AH635" s="5"/>
      <c r="AI635" s="4"/>
      <c r="AJ635" s="5"/>
      <c r="AK635" s="4"/>
      <c r="AL635" s="5"/>
      <c r="AM635" s="4"/>
      <c r="AN635" s="5"/>
    </row>
    <row r="636">
      <c r="A636" s="4"/>
      <c r="B636" s="5"/>
      <c r="C636" s="4"/>
      <c r="D636" s="5"/>
      <c r="E636" s="4"/>
      <c r="F636" s="5"/>
      <c r="G636" s="4"/>
      <c r="H636" s="5"/>
      <c r="I636" s="4"/>
      <c r="J636" s="5"/>
      <c r="K636" s="4"/>
      <c r="L636" s="5"/>
      <c r="M636" s="4"/>
      <c r="N636" s="5"/>
      <c r="O636" s="4"/>
      <c r="P636" s="5"/>
      <c r="Q636" s="4"/>
      <c r="R636" s="5"/>
      <c r="S636" s="4"/>
      <c r="T636" s="5"/>
      <c r="U636" s="4"/>
      <c r="V636" s="5"/>
      <c r="W636" s="4"/>
      <c r="X636" s="5"/>
      <c r="Y636" s="4"/>
      <c r="Z636" s="5"/>
      <c r="AA636" s="4"/>
      <c r="AB636" s="5"/>
      <c r="AC636" s="4"/>
      <c r="AD636" s="5"/>
      <c r="AE636" s="4"/>
      <c r="AF636" s="5"/>
      <c r="AG636" s="4"/>
      <c r="AH636" s="5"/>
      <c r="AI636" s="4"/>
      <c r="AJ636" s="5"/>
      <c r="AK636" s="4"/>
      <c r="AL636" s="5"/>
      <c r="AM636" s="4"/>
      <c r="AN636" s="5"/>
    </row>
    <row r="637">
      <c r="A637" s="4"/>
      <c r="B637" s="5"/>
      <c r="C637" s="4"/>
      <c r="D637" s="5"/>
      <c r="E637" s="4"/>
      <c r="F637" s="5"/>
      <c r="G637" s="4"/>
      <c r="H637" s="5"/>
      <c r="I637" s="4"/>
      <c r="J637" s="5"/>
      <c r="K637" s="4"/>
      <c r="L637" s="5"/>
      <c r="M637" s="4"/>
      <c r="N637" s="5"/>
      <c r="O637" s="4"/>
      <c r="P637" s="5"/>
      <c r="Q637" s="4"/>
      <c r="R637" s="5"/>
      <c r="S637" s="4"/>
      <c r="T637" s="5"/>
      <c r="U637" s="4"/>
      <c r="V637" s="5"/>
      <c r="W637" s="4"/>
      <c r="X637" s="5"/>
      <c r="Y637" s="4"/>
      <c r="Z637" s="5"/>
      <c r="AA637" s="4"/>
      <c r="AB637" s="5"/>
      <c r="AC637" s="4"/>
      <c r="AD637" s="5"/>
      <c r="AE637" s="4"/>
      <c r="AF637" s="5"/>
      <c r="AG637" s="4"/>
      <c r="AH637" s="5"/>
      <c r="AI637" s="4"/>
      <c r="AJ637" s="5"/>
      <c r="AK637" s="4"/>
      <c r="AL637" s="5"/>
      <c r="AM637" s="4"/>
      <c r="AN637" s="5"/>
    </row>
    <row r="638">
      <c r="A638" s="4"/>
      <c r="B638" s="5"/>
      <c r="C638" s="4"/>
      <c r="D638" s="5"/>
      <c r="E638" s="4"/>
      <c r="F638" s="5"/>
      <c r="G638" s="4"/>
      <c r="H638" s="5"/>
      <c r="I638" s="4"/>
      <c r="J638" s="5"/>
      <c r="K638" s="4"/>
      <c r="L638" s="5"/>
      <c r="M638" s="4"/>
      <c r="N638" s="5"/>
      <c r="O638" s="4"/>
      <c r="P638" s="5"/>
      <c r="Q638" s="4"/>
      <c r="R638" s="5"/>
      <c r="S638" s="4"/>
      <c r="T638" s="5"/>
      <c r="U638" s="4"/>
      <c r="V638" s="5"/>
      <c r="W638" s="4"/>
      <c r="X638" s="5"/>
      <c r="Y638" s="4"/>
      <c r="Z638" s="5"/>
      <c r="AA638" s="4"/>
      <c r="AB638" s="5"/>
      <c r="AC638" s="4"/>
      <c r="AD638" s="5"/>
      <c r="AE638" s="4"/>
      <c r="AF638" s="5"/>
      <c r="AG638" s="4"/>
      <c r="AH638" s="5"/>
      <c r="AI638" s="4"/>
      <c r="AJ638" s="5"/>
      <c r="AK638" s="4"/>
      <c r="AL638" s="5"/>
      <c r="AM638" s="4"/>
      <c r="AN638" s="5"/>
    </row>
    <row r="639">
      <c r="A639" s="4"/>
      <c r="B639" s="5"/>
      <c r="C639" s="4"/>
      <c r="D639" s="5"/>
      <c r="E639" s="4"/>
      <c r="F639" s="5"/>
      <c r="G639" s="4"/>
      <c r="H639" s="5"/>
      <c r="I639" s="4"/>
      <c r="J639" s="5"/>
      <c r="K639" s="4"/>
      <c r="L639" s="5"/>
      <c r="M639" s="4"/>
      <c r="N639" s="5"/>
      <c r="O639" s="4"/>
      <c r="P639" s="5"/>
      <c r="Q639" s="4"/>
      <c r="R639" s="5"/>
      <c r="S639" s="4"/>
      <c r="T639" s="5"/>
      <c r="U639" s="4"/>
      <c r="V639" s="5"/>
      <c r="W639" s="4"/>
      <c r="X639" s="5"/>
      <c r="Y639" s="4"/>
      <c r="Z639" s="5"/>
      <c r="AA639" s="4"/>
      <c r="AB639" s="5"/>
      <c r="AC639" s="4"/>
      <c r="AD639" s="5"/>
      <c r="AE639" s="4"/>
      <c r="AF639" s="5"/>
      <c r="AG639" s="4"/>
      <c r="AH639" s="5"/>
      <c r="AI639" s="4"/>
      <c r="AJ639" s="5"/>
      <c r="AK639" s="4"/>
      <c r="AL639" s="5"/>
      <c r="AM639" s="4"/>
      <c r="AN639" s="5"/>
    </row>
    <row r="640">
      <c r="A640" s="4"/>
      <c r="B640" s="5"/>
      <c r="C640" s="4"/>
      <c r="D640" s="5"/>
      <c r="E640" s="4"/>
      <c r="F640" s="5"/>
      <c r="G640" s="4"/>
      <c r="H640" s="5"/>
      <c r="I640" s="4"/>
      <c r="J640" s="5"/>
      <c r="K640" s="4"/>
      <c r="L640" s="5"/>
      <c r="M640" s="4"/>
      <c r="N640" s="5"/>
      <c r="O640" s="4"/>
      <c r="P640" s="5"/>
      <c r="Q640" s="4"/>
      <c r="R640" s="5"/>
      <c r="S640" s="4"/>
      <c r="T640" s="5"/>
      <c r="U640" s="4"/>
      <c r="V640" s="5"/>
      <c r="W640" s="4"/>
      <c r="X640" s="5"/>
      <c r="Y640" s="4"/>
      <c r="Z640" s="5"/>
      <c r="AA640" s="4"/>
      <c r="AB640" s="5"/>
      <c r="AC640" s="4"/>
      <c r="AD640" s="5"/>
      <c r="AE640" s="4"/>
      <c r="AF640" s="5"/>
      <c r="AG640" s="4"/>
      <c r="AH640" s="5"/>
      <c r="AI640" s="4"/>
      <c r="AJ640" s="5"/>
      <c r="AK640" s="4"/>
      <c r="AL640" s="5"/>
      <c r="AM640" s="4"/>
      <c r="AN640" s="5"/>
    </row>
    <row r="641">
      <c r="A641" s="4"/>
      <c r="B641" s="5"/>
      <c r="C641" s="4"/>
      <c r="D641" s="5"/>
      <c r="E641" s="4"/>
      <c r="F641" s="5"/>
      <c r="G641" s="4"/>
      <c r="H641" s="5"/>
      <c r="I641" s="4"/>
      <c r="J641" s="5"/>
      <c r="K641" s="4"/>
      <c r="L641" s="5"/>
      <c r="M641" s="4"/>
      <c r="N641" s="5"/>
      <c r="O641" s="4"/>
      <c r="P641" s="5"/>
      <c r="Q641" s="4"/>
      <c r="R641" s="5"/>
      <c r="S641" s="4"/>
      <c r="T641" s="5"/>
      <c r="U641" s="4"/>
      <c r="V641" s="5"/>
      <c r="W641" s="4"/>
      <c r="X641" s="5"/>
      <c r="Y641" s="4"/>
      <c r="Z641" s="5"/>
      <c r="AA641" s="4"/>
      <c r="AB641" s="5"/>
      <c r="AC641" s="4"/>
      <c r="AD641" s="5"/>
      <c r="AE641" s="4"/>
      <c r="AF641" s="5"/>
      <c r="AG641" s="4"/>
      <c r="AH641" s="5"/>
      <c r="AI641" s="4"/>
      <c r="AJ641" s="5"/>
      <c r="AK641" s="4"/>
      <c r="AL641" s="5"/>
      <c r="AM641" s="4"/>
      <c r="AN641" s="5"/>
    </row>
    <row r="642">
      <c r="A642" s="4"/>
      <c r="B642" s="5"/>
      <c r="C642" s="4"/>
      <c r="D642" s="5"/>
      <c r="E642" s="4"/>
      <c r="F642" s="5"/>
      <c r="G642" s="4"/>
      <c r="H642" s="5"/>
      <c r="I642" s="4"/>
      <c r="J642" s="5"/>
      <c r="K642" s="4"/>
      <c r="L642" s="5"/>
      <c r="M642" s="4"/>
      <c r="N642" s="5"/>
      <c r="O642" s="4"/>
      <c r="P642" s="5"/>
      <c r="Q642" s="4"/>
      <c r="R642" s="5"/>
      <c r="S642" s="4"/>
      <c r="T642" s="5"/>
      <c r="U642" s="4"/>
      <c r="V642" s="5"/>
      <c r="W642" s="4"/>
      <c r="X642" s="5"/>
      <c r="Y642" s="4"/>
      <c r="Z642" s="5"/>
      <c r="AA642" s="4"/>
      <c r="AB642" s="5"/>
      <c r="AC642" s="4"/>
      <c r="AD642" s="5"/>
      <c r="AE642" s="4"/>
      <c r="AF642" s="5"/>
      <c r="AG642" s="4"/>
      <c r="AH642" s="5"/>
      <c r="AI642" s="4"/>
      <c r="AJ642" s="5"/>
      <c r="AK642" s="4"/>
      <c r="AL642" s="5"/>
      <c r="AM642" s="4"/>
      <c r="AN642" s="5"/>
    </row>
    <row r="643">
      <c r="A643" s="4"/>
      <c r="B643" s="5"/>
      <c r="C643" s="4"/>
      <c r="D643" s="5"/>
      <c r="E643" s="4"/>
      <c r="F643" s="5"/>
      <c r="G643" s="4"/>
      <c r="H643" s="5"/>
      <c r="I643" s="4"/>
      <c r="J643" s="5"/>
      <c r="K643" s="4"/>
      <c r="L643" s="5"/>
      <c r="M643" s="4"/>
      <c r="N643" s="5"/>
      <c r="O643" s="4"/>
      <c r="P643" s="5"/>
      <c r="Q643" s="4"/>
      <c r="R643" s="5"/>
      <c r="S643" s="4"/>
      <c r="T643" s="5"/>
      <c r="U643" s="4"/>
      <c r="V643" s="5"/>
      <c r="W643" s="4"/>
      <c r="X643" s="5"/>
      <c r="Y643" s="4"/>
      <c r="Z643" s="5"/>
      <c r="AA643" s="4"/>
      <c r="AB643" s="5"/>
      <c r="AC643" s="4"/>
      <c r="AD643" s="5"/>
      <c r="AE643" s="4"/>
      <c r="AF643" s="5"/>
      <c r="AG643" s="4"/>
      <c r="AH643" s="5"/>
      <c r="AI643" s="4"/>
      <c r="AJ643" s="5"/>
      <c r="AK643" s="4"/>
      <c r="AL643" s="5"/>
      <c r="AM643" s="4"/>
      <c r="AN643" s="5"/>
    </row>
    <row r="644">
      <c r="A644" s="4"/>
      <c r="B644" s="5"/>
      <c r="C644" s="4"/>
      <c r="D644" s="5"/>
      <c r="E644" s="4"/>
      <c r="F644" s="5"/>
      <c r="G644" s="4"/>
      <c r="H644" s="5"/>
      <c r="I644" s="4"/>
      <c r="J644" s="5"/>
      <c r="K644" s="4"/>
      <c r="L644" s="5"/>
      <c r="M644" s="4"/>
      <c r="N644" s="5"/>
      <c r="O644" s="4"/>
      <c r="P644" s="5"/>
      <c r="Q644" s="4"/>
      <c r="R644" s="5"/>
      <c r="S644" s="4"/>
      <c r="T644" s="5"/>
      <c r="U644" s="4"/>
      <c r="V644" s="5"/>
      <c r="W644" s="4"/>
      <c r="X644" s="5"/>
      <c r="Y644" s="4"/>
      <c r="Z644" s="5"/>
      <c r="AA644" s="4"/>
      <c r="AB644" s="5"/>
      <c r="AC644" s="4"/>
      <c r="AD644" s="5"/>
      <c r="AE644" s="4"/>
      <c r="AF644" s="5"/>
      <c r="AG644" s="4"/>
      <c r="AH644" s="5"/>
      <c r="AI644" s="4"/>
      <c r="AJ644" s="5"/>
      <c r="AK644" s="4"/>
      <c r="AL644" s="5"/>
      <c r="AM644" s="4"/>
      <c r="AN644" s="5"/>
    </row>
    <row r="645">
      <c r="A645" s="4"/>
      <c r="B645" s="5"/>
      <c r="C645" s="4"/>
      <c r="D645" s="5"/>
      <c r="E645" s="4"/>
      <c r="F645" s="5"/>
      <c r="G645" s="4"/>
      <c r="H645" s="5"/>
      <c r="I645" s="4"/>
      <c r="J645" s="5"/>
      <c r="K645" s="4"/>
      <c r="L645" s="5"/>
      <c r="M645" s="4"/>
      <c r="N645" s="5"/>
      <c r="O645" s="4"/>
      <c r="P645" s="5"/>
      <c r="Q645" s="4"/>
      <c r="R645" s="5"/>
      <c r="S645" s="4"/>
      <c r="T645" s="5"/>
      <c r="U645" s="4"/>
      <c r="V645" s="5"/>
      <c r="W645" s="4"/>
      <c r="X645" s="5"/>
      <c r="Y645" s="4"/>
      <c r="Z645" s="5"/>
      <c r="AA645" s="4"/>
      <c r="AB645" s="5"/>
      <c r="AC645" s="4"/>
      <c r="AD645" s="5"/>
      <c r="AE645" s="4"/>
      <c r="AF645" s="5"/>
      <c r="AG645" s="4"/>
      <c r="AH645" s="5"/>
      <c r="AI645" s="4"/>
      <c r="AJ645" s="5"/>
      <c r="AK645" s="4"/>
      <c r="AL645" s="5"/>
      <c r="AM645" s="4"/>
      <c r="AN645" s="5"/>
    </row>
    <row r="646">
      <c r="A646" s="4"/>
      <c r="B646" s="5"/>
      <c r="C646" s="4"/>
      <c r="D646" s="5"/>
      <c r="E646" s="4"/>
      <c r="F646" s="5"/>
      <c r="G646" s="4"/>
      <c r="H646" s="5"/>
      <c r="I646" s="4"/>
      <c r="J646" s="5"/>
      <c r="K646" s="4"/>
      <c r="L646" s="5"/>
      <c r="M646" s="4"/>
      <c r="N646" s="5"/>
      <c r="O646" s="4"/>
      <c r="P646" s="5"/>
      <c r="Q646" s="4"/>
      <c r="R646" s="5"/>
      <c r="S646" s="4"/>
      <c r="T646" s="5"/>
      <c r="U646" s="4"/>
      <c r="V646" s="5"/>
      <c r="W646" s="4"/>
      <c r="X646" s="5"/>
      <c r="Y646" s="4"/>
      <c r="Z646" s="5"/>
      <c r="AA646" s="4"/>
      <c r="AB646" s="5"/>
      <c r="AC646" s="4"/>
      <c r="AD646" s="5"/>
      <c r="AE646" s="4"/>
      <c r="AF646" s="5"/>
      <c r="AG646" s="4"/>
      <c r="AH646" s="5"/>
      <c r="AI646" s="4"/>
      <c r="AJ646" s="5"/>
      <c r="AK646" s="4"/>
      <c r="AL646" s="5"/>
      <c r="AM646" s="4"/>
      <c r="AN646" s="5"/>
    </row>
    <row r="647">
      <c r="A647" s="4"/>
      <c r="B647" s="5"/>
      <c r="C647" s="4"/>
      <c r="D647" s="5"/>
      <c r="E647" s="4"/>
      <c r="F647" s="5"/>
      <c r="G647" s="4"/>
      <c r="H647" s="5"/>
      <c r="I647" s="4"/>
      <c r="J647" s="5"/>
      <c r="K647" s="4"/>
      <c r="L647" s="5"/>
      <c r="M647" s="4"/>
      <c r="N647" s="5"/>
      <c r="O647" s="4"/>
      <c r="P647" s="5"/>
      <c r="Q647" s="4"/>
      <c r="R647" s="5"/>
      <c r="S647" s="4"/>
      <c r="T647" s="5"/>
      <c r="U647" s="4"/>
      <c r="V647" s="5"/>
      <c r="W647" s="4"/>
      <c r="X647" s="5"/>
      <c r="Y647" s="4"/>
      <c r="Z647" s="5"/>
      <c r="AA647" s="4"/>
      <c r="AB647" s="5"/>
      <c r="AC647" s="4"/>
      <c r="AD647" s="5"/>
      <c r="AE647" s="4"/>
      <c r="AF647" s="5"/>
      <c r="AG647" s="4"/>
      <c r="AH647" s="5"/>
      <c r="AI647" s="4"/>
      <c r="AJ647" s="5"/>
      <c r="AK647" s="4"/>
      <c r="AL647" s="5"/>
      <c r="AM647" s="4"/>
      <c r="AN647" s="5"/>
    </row>
    <row r="648">
      <c r="A648" s="4"/>
      <c r="B648" s="5"/>
      <c r="C648" s="4"/>
      <c r="D648" s="5"/>
      <c r="E648" s="4"/>
      <c r="F648" s="5"/>
      <c r="G648" s="4"/>
      <c r="H648" s="5"/>
      <c r="I648" s="4"/>
      <c r="J648" s="5"/>
      <c r="K648" s="4"/>
      <c r="L648" s="5"/>
      <c r="M648" s="4"/>
      <c r="N648" s="5"/>
      <c r="O648" s="4"/>
      <c r="P648" s="5"/>
      <c r="Q648" s="4"/>
      <c r="R648" s="5"/>
      <c r="S648" s="4"/>
      <c r="T648" s="5"/>
      <c r="U648" s="4"/>
      <c r="V648" s="5"/>
      <c r="W648" s="4"/>
      <c r="X648" s="5"/>
      <c r="Y648" s="4"/>
      <c r="Z648" s="5"/>
      <c r="AA648" s="4"/>
      <c r="AB648" s="5"/>
      <c r="AC648" s="4"/>
      <c r="AD648" s="5"/>
      <c r="AE648" s="4"/>
      <c r="AF648" s="5"/>
      <c r="AG648" s="4"/>
      <c r="AH648" s="5"/>
      <c r="AI648" s="4"/>
      <c r="AJ648" s="5"/>
      <c r="AK648" s="4"/>
      <c r="AL648" s="5"/>
      <c r="AM648" s="4"/>
      <c r="AN648" s="5"/>
    </row>
    <row r="649">
      <c r="A649" s="4"/>
      <c r="B649" s="5"/>
      <c r="C649" s="4"/>
      <c r="D649" s="5"/>
      <c r="E649" s="4"/>
      <c r="F649" s="5"/>
      <c r="G649" s="4"/>
      <c r="H649" s="5"/>
      <c r="I649" s="4"/>
      <c r="J649" s="5"/>
      <c r="K649" s="4"/>
      <c r="L649" s="5"/>
      <c r="M649" s="4"/>
      <c r="N649" s="5"/>
      <c r="O649" s="4"/>
      <c r="P649" s="5"/>
      <c r="Q649" s="4"/>
      <c r="R649" s="5"/>
      <c r="S649" s="4"/>
      <c r="T649" s="5"/>
      <c r="U649" s="4"/>
      <c r="V649" s="5"/>
      <c r="W649" s="4"/>
      <c r="X649" s="5"/>
      <c r="Y649" s="4"/>
      <c r="Z649" s="5"/>
      <c r="AA649" s="4"/>
      <c r="AB649" s="5"/>
      <c r="AC649" s="4"/>
      <c r="AD649" s="5"/>
      <c r="AE649" s="4"/>
      <c r="AF649" s="5"/>
      <c r="AG649" s="4"/>
      <c r="AH649" s="5"/>
      <c r="AI649" s="4"/>
      <c r="AJ649" s="5"/>
      <c r="AK649" s="4"/>
      <c r="AL649" s="5"/>
      <c r="AM649" s="4"/>
      <c r="AN649" s="5"/>
    </row>
    <row r="650">
      <c r="A650" s="4"/>
      <c r="B650" s="5"/>
      <c r="C650" s="4"/>
      <c r="D650" s="5"/>
      <c r="E650" s="4"/>
      <c r="F650" s="5"/>
      <c r="G650" s="4"/>
      <c r="H650" s="5"/>
      <c r="I650" s="4"/>
      <c r="J650" s="5"/>
      <c r="K650" s="4"/>
      <c r="L650" s="5"/>
      <c r="M650" s="4"/>
      <c r="N650" s="5"/>
      <c r="O650" s="4"/>
      <c r="P650" s="5"/>
      <c r="Q650" s="4"/>
      <c r="R650" s="5"/>
      <c r="S650" s="4"/>
      <c r="T650" s="5"/>
      <c r="U650" s="4"/>
      <c r="V650" s="5"/>
      <c r="W650" s="4"/>
      <c r="X650" s="5"/>
      <c r="Y650" s="4"/>
      <c r="Z650" s="5"/>
      <c r="AA650" s="4"/>
      <c r="AB650" s="5"/>
      <c r="AC650" s="4"/>
      <c r="AD650" s="5"/>
      <c r="AE650" s="4"/>
      <c r="AF650" s="5"/>
      <c r="AG650" s="4"/>
      <c r="AH650" s="5"/>
      <c r="AI650" s="4"/>
      <c r="AJ650" s="5"/>
      <c r="AK650" s="4"/>
      <c r="AL650" s="5"/>
      <c r="AM650" s="4"/>
      <c r="AN650" s="5"/>
    </row>
    <row r="651">
      <c r="A651" s="4"/>
      <c r="B651" s="5"/>
      <c r="C651" s="4"/>
      <c r="D651" s="5"/>
      <c r="E651" s="4"/>
      <c r="F651" s="5"/>
      <c r="G651" s="4"/>
      <c r="H651" s="5"/>
      <c r="I651" s="4"/>
      <c r="J651" s="5"/>
      <c r="K651" s="4"/>
      <c r="L651" s="5"/>
      <c r="M651" s="4"/>
      <c r="N651" s="5"/>
      <c r="O651" s="4"/>
      <c r="P651" s="5"/>
      <c r="Q651" s="4"/>
      <c r="R651" s="5"/>
      <c r="S651" s="4"/>
      <c r="T651" s="5"/>
      <c r="U651" s="4"/>
      <c r="V651" s="5"/>
      <c r="W651" s="4"/>
      <c r="X651" s="5"/>
      <c r="Y651" s="4"/>
      <c r="Z651" s="5"/>
      <c r="AA651" s="4"/>
      <c r="AB651" s="5"/>
      <c r="AC651" s="4"/>
      <c r="AD651" s="5"/>
      <c r="AE651" s="4"/>
      <c r="AF651" s="5"/>
      <c r="AG651" s="4"/>
      <c r="AH651" s="5"/>
      <c r="AI651" s="4"/>
      <c r="AJ651" s="5"/>
      <c r="AK651" s="4"/>
      <c r="AL651" s="5"/>
      <c r="AM651" s="4"/>
      <c r="AN651" s="5"/>
    </row>
    <row r="652">
      <c r="A652" s="4"/>
      <c r="B652" s="5"/>
      <c r="C652" s="4"/>
      <c r="D652" s="5"/>
      <c r="E652" s="4"/>
      <c r="F652" s="5"/>
      <c r="G652" s="4"/>
      <c r="H652" s="5"/>
      <c r="I652" s="4"/>
      <c r="J652" s="5"/>
      <c r="K652" s="4"/>
      <c r="L652" s="5"/>
      <c r="M652" s="4"/>
      <c r="N652" s="5"/>
      <c r="O652" s="4"/>
      <c r="P652" s="5"/>
      <c r="Q652" s="4"/>
      <c r="R652" s="5"/>
      <c r="S652" s="4"/>
      <c r="T652" s="5"/>
      <c r="U652" s="4"/>
      <c r="V652" s="5"/>
      <c r="W652" s="4"/>
      <c r="X652" s="5"/>
      <c r="Y652" s="4"/>
      <c r="Z652" s="5"/>
      <c r="AA652" s="4"/>
      <c r="AB652" s="5"/>
      <c r="AC652" s="4"/>
      <c r="AD652" s="5"/>
      <c r="AE652" s="4"/>
      <c r="AF652" s="5"/>
      <c r="AG652" s="4"/>
      <c r="AH652" s="5"/>
      <c r="AI652" s="4"/>
      <c r="AJ652" s="5"/>
      <c r="AK652" s="4"/>
      <c r="AL652" s="5"/>
      <c r="AM652" s="4"/>
      <c r="AN652" s="5"/>
    </row>
    <row r="653">
      <c r="A653" s="4"/>
      <c r="B653" s="5"/>
      <c r="C653" s="4"/>
      <c r="D653" s="5"/>
      <c r="E653" s="4"/>
      <c r="F653" s="5"/>
      <c r="G653" s="4"/>
      <c r="H653" s="5"/>
      <c r="I653" s="4"/>
      <c r="J653" s="5"/>
      <c r="K653" s="4"/>
      <c r="L653" s="5"/>
      <c r="M653" s="4"/>
      <c r="N653" s="5"/>
      <c r="O653" s="4"/>
      <c r="P653" s="5"/>
      <c r="Q653" s="4"/>
      <c r="R653" s="5"/>
      <c r="S653" s="4"/>
      <c r="T653" s="5"/>
      <c r="U653" s="4"/>
      <c r="V653" s="5"/>
      <c r="W653" s="4"/>
      <c r="X653" s="5"/>
      <c r="Y653" s="4"/>
      <c r="Z653" s="5"/>
      <c r="AA653" s="4"/>
      <c r="AB653" s="5"/>
      <c r="AC653" s="4"/>
      <c r="AD653" s="5"/>
      <c r="AE653" s="4"/>
      <c r="AF653" s="5"/>
      <c r="AG653" s="4"/>
      <c r="AH653" s="5"/>
      <c r="AI653" s="4"/>
      <c r="AJ653" s="5"/>
      <c r="AK653" s="4"/>
      <c r="AL653" s="5"/>
      <c r="AM653" s="4"/>
      <c r="AN653" s="5"/>
    </row>
    <row r="654">
      <c r="A654" s="4"/>
      <c r="B654" s="5"/>
      <c r="C654" s="4"/>
      <c r="D654" s="5"/>
      <c r="E654" s="4"/>
      <c r="F654" s="5"/>
      <c r="G654" s="4"/>
      <c r="H654" s="5"/>
      <c r="I654" s="4"/>
      <c r="J654" s="5"/>
      <c r="K654" s="4"/>
      <c r="L654" s="5"/>
      <c r="M654" s="4"/>
      <c r="N654" s="5"/>
      <c r="O654" s="4"/>
      <c r="P654" s="5"/>
      <c r="Q654" s="4"/>
      <c r="R654" s="5"/>
      <c r="S654" s="4"/>
      <c r="T654" s="5"/>
      <c r="U654" s="4"/>
      <c r="V654" s="5"/>
      <c r="W654" s="4"/>
      <c r="X654" s="5"/>
      <c r="Y654" s="4"/>
      <c r="Z654" s="5"/>
      <c r="AA654" s="4"/>
      <c r="AB654" s="5"/>
      <c r="AC654" s="4"/>
      <c r="AD654" s="5"/>
      <c r="AE654" s="4"/>
      <c r="AF654" s="5"/>
      <c r="AG654" s="4"/>
      <c r="AH654" s="5"/>
      <c r="AI654" s="4"/>
      <c r="AJ654" s="5"/>
      <c r="AK654" s="4"/>
      <c r="AL654" s="5"/>
      <c r="AM654" s="4"/>
      <c r="AN654" s="5"/>
    </row>
    <row r="655">
      <c r="A655" s="4"/>
      <c r="B655" s="5"/>
      <c r="C655" s="4"/>
      <c r="D655" s="5"/>
      <c r="E655" s="4"/>
      <c r="F655" s="5"/>
      <c r="G655" s="4"/>
      <c r="H655" s="5"/>
      <c r="I655" s="4"/>
      <c r="J655" s="5"/>
      <c r="K655" s="4"/>
      <c r="L655" s="5"/>
      <c r="M655" s="4"/>
      <c r="N655" s="5"/>
      <c r="O655" s="4"/>
      <c r="P655" s="5"/>
      <c r="Q655" s="4"/>
      <c r="R655" s="5"/>
      <c r="S655" s="4"/>
      <c r="T655" s="5"/>
      <c r="U655" s="4"/>
      <c r="V655" s="5"/>
      <c r="W655" s="4"/>
      <c r="X655" s="5"/>
      <c r="Y655" s="4"/>
      <c r="Z655" s="5"/>
      <c r="AA655" s="4"/>
      <c r="AB655" s="5"/>
      <c r="AC655" s="4"/>
      <c r="AD655" s="5"/>
      <c r="AE655" s="4"/>
      <c r="AF655" s="5"/>
      <c r="AG655" s="4"/>
      <c r="AH655" s="5"/>
      <c r="AI655" s="4"/>
      <c r="AJ655" s="5"/>
      <c r="AK655" s="4"/>
      <c r="AL655" s="5"/>
      <c r="AM655" s="4"/>
      <c r="AN655" s="5"/>
    </row>
    <row r="656">
      <c r="A656" s="4"/>
      <c r="B656" s="5"/>
      <c r="C656" s="4"/>
      <c r="D656" s="5"/>
      <c r="E656" s="4"/>
      <c r="F656" s="5"/>
      <c r="G656" s="4"/>
      <c r="H656" s="5"/>
      <c r="I656" s="4"/>
      <c r="J656" s="5"/>
      <c r="K656" s="4"/>
      <c r="L656" s="5"/>
      <c r="M656" s="4"/>
      <c r="N656" s="5"/>
      <c r="O656" s="4"/>
      <c r="P656" s="5"/>
      <c r="Q656" s="4"/>
      <c r="R656" s="5"/>
      <c r="S656" s="4"/>
      <c r="T656" s="5"/>
      <c r="U656" s="4"/>
      <c r="V656" s="5"/>
      <c r="W656" s="4"/>
      <c r="X656" s="5"/>
      <c r="Y656" s="4"/>
      <c r="Z656" s="5"/>
      <c r="AA656" s="4"/>
      <c r="AB656" s="5"/>
      <c r="AC656" s="4"/>
      <c r="AD656" s="5"/>
      <c r="AE656" s="4"/>
      <c r="AF656" s="5"/>
      <c r="AG656" s="4"/>
      <c r="AH656" s="5"/>
      <c r="AI656" s="4"/>
      <c r="AJ656" s="5"/>
      <c r="AK656" s="4"/>
      <c r="AL656" s="5"/>
      <c r="AM656" s="4"/>
      <c r="AN656" s="5"/>
    </row>
    <row r="657">
      <c r="A657" s="4"/>
      <c r="B657" s="5"/>
      <c r="C657" s="4"/>
      <c r="D657" s="5"/>
      <c r="E657" s="4"/>
      <c r="F657" s="5"/>
      <c r="G657" s="4"/>
      <c r="H657" s="5"/>
      <c r="I657" s="4"/>
      <c r="J657" s="5"/>
      <c r="K657" s="4"/>
      <c r="L657" s="5"/>
      <c r="M657" s="4"/>
      <c r="N657" s="5"/>
      <c r="O657" s="4"/>
      <c r="P657" s="5"/>
      <c r="Q657" s="4"/>
      <c r="R657" s="5"/>
      <c r="S657" s="4"/>
      <c r="T657" s="5"/>
      <c r="U657" s="4"/>
      <c r="V657" s="5"/>
      <c r="W657" s="4"/>
      <c r="X657" s="5"/>
      <c r="Y657" s="4"/>
      <c r="Z657" s="5"/>
      <c r="AA657" s="4"/>
      <c r="AB657" s="5"/>
      <c r="AC657" s="4"/>
      <c r="AD657" s="5"/>
      <c r="AE657" s="4"/>
      <c r="AF657" s="5"/>
      <c r="AG657" s="4"/>
      <c r="AH657" s="5"/>
      <c r="AI657" s="4"/>
      <c r="AJ657" s="5"/>
      <c r="AK657" s="4"/>
      <c r="AL657" s="5"/>
      <c r="AM657" s="4"/>
      <c r="AN657" s="5"/>
    </row>
    <row r="658">
      <c r="A658" s="4"/>
      <c r="B658" s="5"/>
      <c r="C658" s="4"/>
      <c r="D658" s="5"/>
      <c r="E658" s="4"/>
      <c r="F658" s="5"/>
      <c r="G658" s="4"/>
      <c r="H658" s="5"/>
      <c r="I658" s="4"/>
      <c r="J658" s="5"/>
      <c r="K658" s="4"/>
      <c r="L658" s="5"/>
      <c r="M658" s="4"/>
      <c r="N658" s="5"/>
      <c r="O658" s="4"/>
      <c r="P658" s="5"/>
      <c r="Q658" s="4"/>
      <c r="R658" s="5"/>
      <c r="S658" s="4"/>
      <c r="T658" s="5"/>
      <c r="U658" s="4"/>
      <c r="V658" s="5"/>
      <c r="W658" s="4"/>
      <c r="X658" s="5"/>
      <c r="Y658" s="4"/>
      <c r="Z658" s="5"/>
      <c r="AA658" s="4"/>
      <c r="AB658" s="5"/>
      <c r="AC658" s="4"/>
      <c r="AD658" s="5"/>
      <c r="AE658" s="4"/>
      <c r="AF658" s="5"/>
      <c r="AG658" s="4"/>
      <c r="AH658" s="5"/>
      <c r="AI658" s="4"/>
      <c r="AJ658" s="5"/>
      <c r="AK658" s="4"/>
      <c r="AL658" s="5"/>
      <c r="AM658" s="4"/>
      <c r="AN658" s="5"/>
    </row>
    <row r="659">
      <c r="A659" s="4"/>
      <c r="B659" s="5"/>
      <c r="C659" s="4"/>
      <c r="D659" s="5"/>
      <c r="E659" s="4"/>
      <c r="F659" s="5"/>
      <c r="G659" s="4"/>
      <c r="H659" s="5"/>
      <c r="I659" s="4"/>
      <c r="J659" s="5"/>
      <c r="K659" s="4"/>
      <c r="L659" s="5"/>
      <c r="M659" s="4"/>
      <c r="N659" s="5"/>
      <c r="O659" s="4"/>
      <c r="P659" s="5"/>
      <c r="Q659" s="4"/>
      <c r="R659" s="5"/>
      <c r="S659" s="4"/>
      <c r="T659" s="5"/>
      <c r="U659" s="4"/>
      <c r="V659" s="5"/>
      <c r="W659" s="4"/>
      <c r="X659" s="5"/>
      <c r="Y659" s="4"/>
      <c r="Z659" s="5"/>
      <c r="AA659" s="4"/>
      <c r="AB659" s="5"/>
      <c r="AC659" s="4"/>
      <c r="AD659" s="5"/>
      <c r="AE659" s="4"/>
      <c r="AF659" s="5"/>
      <c r="AG659" s="4"/>
      <c r="AH659" s="5"/>
      <c r="AI659" s="4"/>
      <c r="AJ659" s="5"/>
      <c r="AK659" s="4"/>
      <c r="AL659" s="5"/>
      <c r="AM659" s="4"/>
      <c r="AN659" s="5"/>
    </row>
    <row r="660">
      <c r="A660" s="4"/>
      <c r="B660" s="5"/>
      <c r="C660" s="4"/>
      <c r="D660" s="5"/>
      <c r="E660" s="4"/>
      <c r="F660" s="5"/>
      <c r="G660" s="4"/>
      <c r="H660" s="5"/>
      <c r="I660" s="4"/>
      <c r="J660" s="5"/>
      <c r="K660" s="4"/>
      <c r="L660" s="5"/>
      <c r="M660" s="4"/>
      <c r="N660" s="5"/>
      <c r="O660" s="4"/>
      <c r="P660" s="5"/>
      <c r="Q660" s="4"/>
      <c r="R660" s="5"/>
      <c r="S660" s="4"/>
      <c r="T660" s="5"/>
      <c r="U660" s="4"/>
      <c r="V660" s="5"/>
      <c r="W660" s="4"/>
      <c r="X660" s="5"/>
      <c r="Y660" s="4"/>
      <c r="Z660" s="5"/>
      <c r="AA660" s="4"/>
      <c r="AB660" s="5"/>
      <c r="AC660" s="4"/>
      <c r="AD660" s="5"/>
      <c r="AE660" s="4"/>
      <c r="AF660" s="5"/>
      <c r="AG660" s="4"/>
      <c r="AH660" s="5"/>
      <c r="AI660" s="4"/>
      <c r="AJ660" s="5"/>
      <c r="AK660" s="4"/>
      <c r="AL660" s="5"/>
      <c r="AM660" s="4"/>
      <c r="AN660" s="5"/>
    </row>
    <row r="661">
      <c r="A661" s="4"/>
      <c r="B661" s="5"/>
      <c r="C661" s="4"/>
      <c r="D661" s="5"/>
      <c r="E661" s="4"/>
      <c r="F661" s="5"/>
      <c r="G661" s="4"/>
      <c r="H661" s="5"/>
      <c r="I661" s="4"/>
      <c r="J661" s="5"/>
      <c r="K661" s="4"/>
      <c r="L661" s="5"/>
      <c r="M661" s="4"/>
      <c r="N661" s="5"/>
      <c r="O661" s="4"/>
      <c r="P661" s="5"/>
      <c r="Q661" s="4"/>
      <c r="R661" s="5"/>
      <c r="S661" s="4"/>
      <c r="T661" s="5"/>
      <c r="U661" s="4"/>
      <c r="V661" s="5"/>
      <c r="W661" s="4"/>
      <c r="X661" s="5"/>
      <c r="Y661" s="4"/>
      <c r="Z661" s="5"/>
      <c r="AA661" s="4"/>
      <c r="AB661" s="5"/>
      <c r="AC661" s="4"/>
      <c r="AD661" s="5"/>
      <c r="AE661" s="4"/>
      <c r="AF661" s="5"/>
      <c r="AG661" s="4"/>
      <c r="AH661" s="5"/>
      <c r="AI661" s="4"/>
      <c r="AJ661" s="5"/>
      <c r="AK661" s="4"/>
      <c r="AL661" s="5"/>
      <c r="AM661" s="4"/>
      <c r="AN661" s="5"/>
    </row>
    <row r="662">
      <c r="A662" s="4"/>
      <c r="B662" s="5"/>
      <c r="C662" s="4"/>
      <c r="D662" s="5"/>
      <c r="E662" s="4"/>
      <c r="F662" s="5"/>
      <c r="G662" s="4"/>
      <c r="H662" s="5"/>
      <c r="I662" s="4"/>
      <c r="J662" s="5"/>
      <c r="K662" s="4"/>
      <c r="L662" s="5"/>
      <c r="M662" s="4"/>
      <c r="N662" s="5"/>
      <c r="O662" s="4"/>
      <c r="P662" s="5"/>
      <c r="Q662" s="4"/>
      <c r="R662" s="5"/>
      <c r="S662" s="4"/>
      <c r="T662" s="5"/>
      <c r="U662" s="4"/>
      <c r="V662" s="5"/>
      <c r="W662" s="4"/>
      <c r="X662" s="5"/>
      <c r="Y662" s="4"/>
      <c r="Z662" s="5"/>
      <c r="AA662" s="4"/>
      <c r="AB662" s="5"/>
      <c r="AC662" s="4"/>
      <c r="AD662" s="5"/>
      <c r="AE662" s="4"/>
      <c r="AF662" s="5"/>
      <c r="AG662" s="4"/>
      <c r="AH662" s="5"/>
      <c r="AI662" s="4"/>
      <c r="AJ662" s="5"/>
      <c r="AK662" s="4"/>
      <c r="AL662" s="5"/>
      <c r="AM662" s="4"/>
      <c r="AN662" s="5"/>
    </row>
    <row r="663">
      <c r="A663" s="4"/>
      <c r="B663" s="5"/>
      <c r="C663" s="4"/>
      <c r="D663" s="5"/>
      <c r="E663" s="4"/>
      <c r="F663" s="5"/>
      <c r="G663" s="4"/>
      <c r="H663" s="5"/>
      <c r="I663" s="4"/>
      <c r="J663" s="5"/>
      <c r="K663" s="4"/>
      <c r="L663" s="5"/>
      <c r="M663" s="4"/>
      <c r="N663" s="5"/>
      <c r="O663" s="4"/>
      <c r="P663" s="5"/>
      <c r="Q663" s="4"/>
      <c r="R663" s="5"/>
      <c r="S663" s="4"/>
      <c r="T663" s="5"/>
      <c r="U663" s="4"/>
      <c r="V663" s="5"/>
      <c r="W663" s="4"/>
      <c r="X663" s="5"/>
      <c r="Y663" s="4"/>
      <c r="Z663" s="5"/>
      <c r="AA663" s="4"/>
      <c r="AB663" s="5"/>
      <c r="AC663" s="4"/>
      <c r="AD663" s="5"/>
      <c r="AE663" s="4"/>
      <c r="AF663" s="5"/>
      <c r="AG663" s="4"/>
      <c r="AH663" s="5"/>
      <c r="AI663" s="4"/>
      <c r="AJ663" s="5"/>
      <c r="AK663" s="4"/>
      <c r="AL663" s="5"/>
      <c r="AM663" s="4"/>
      <c r="AN663" s="5"/>
    </row>
    <row r="664">
      <c r="A664" s="4"/>
      <c r="B664" s="5"/>
      <c r="C664" s="4"/>
      <c r="D664" s="5"/>
      <c r="E664" s="4"/>
      <c r="F664" s="5"/>
      <c r="G664" s="4"/>
      <c r="H664" s="5"/>
      <c r="I664" s="4"/>
      <c r="J664" s="5"/>
      <c r="K664" s="4"/>
      <c r="L664" s="5"/>
      <c r="M664" s="4"/>
      <c r="N664" s="5"/>
      <c r="O664" s="4"/>
      <c r="P664" s="5"/>
      <c r="Q664" s="4"/>
      <c r="R664" s="5"/>
      <c r="S664" s="4"/>
      <c r="T664" s="5"/>
      <c r="U664" s="4"/>
      <c r="V664" s="5"/>
      <c r="W664" s="4"/>
      <c r="X664" s="5"/>
      <c r="Y664" s="4"/>
      <c r="Z664" s="5"/>
      <c r="AA664" s="4"/>
      <c r="AB664" s="5"/>
      <c r="AC664" s="4"/>
      <c r="AD664" s="5"/>
      <c r="AE664" s="4"/>
      <c r="AF664" s="5"/>
      <c r="AG664" s="4"/>
      <c r="AH664" s="5"/>
      <c r="AI664" s="4"/>
      <c r="AJ664" s="5"/>
      <c r="AK664" s="4"/>
      <c r="AL664" s="5"/>
      <c r="AM664" s="4"/>
      <c r="AN664" s="5"/>
    </row>
    <row r="665">
      <c r="A665" s="4"/>
      <c r="B665" s="5"/>
      <c r="C665" s="4"/>
      <c r="D665" s="5"/>
      <c r="E665" s="4"/>
      <c r="F665" s="5"/>
      <c r="G665" s="4"/>
      <c r="H665" s="5"/>
      <c r="I665" s="4"/>
      <c r="J665" s="5"/>
      <c r="K665" s="4"/>
      <c r="L665" s="5"/>
      <c r="M665" s="4"/>
      <c r="N665" s="5"/>
      <c r="O665" s="4"/>
      <c r="P665" s="5"/>
      <c r="Q665" s="4"/>
      <c r="R665" s="5"/>
      <c r="S665" s="4"/>
      <c r="T665" s="5"/>
      <c r="U665" s="4"/>
      <c r="V665" s="5"/>
      <c r="W665" s="4"/>
      <c r="X665" s="5"/>
      <c r="Y665" s="4"/>
      <c r="Z665" s="5"/>
      <c r="AA665" s="4"/>
      <c r="AB665" s="5"/>
      <c r="AC665" s="4"/>
      <c r="AD665" s="5"/>
      <c r="AE665" s="4"/>
      <c r="AF665" s="5"/>
      <c r="AG665" s="4"/>
      <c r="AH665" s="5"/>
      <c r="AI665" s="4"/>
      <c r="AJ665" s="5"/>
      <c r="AK665" s="4"/>
      <c r="AL665" s="5"/>
      <c r="AM665" s="4"/>
      <c r="AN665" s="5"/>
    </row>
    <row r="666">
      <c r="A666" s="4"/>
      <c r="B666" s="5"/>
      <c r="C666" s="4"/>
      <c r="D666" s="5"/>
      <c r="E666" s="4"/>
      <c r="F666" s="5"/>
      <c r="G666" s="4"/>
      <c r="H666" s="5"/>
      <c r="I666" s="4"/>
      <c r="J666" s="5"/>
      <c r="K666" s="4"/>
      <c r="L666" s="5"/>
      <c r="M666" s="4"/>
      <c r="N666" s="5"/>
      <c r="O666" s="4"/>
      <c r="P666" s="5"/>
      <c r="Q666" s="4"/>
      <c r="R666" s="5"/>
      <c r="S666" s="4"/>
      <c r="T666" s="5"/>
      <c r="U666" s="4"/>
      <c r="V666" s="5"/>
      <c r="W666" s="4"/>
      <c r="X666" s="5"/>
      <c r="Y666" s="4"/>
      <c r="Z666" s="5"/>
      <c r="AA666" s="4"/>
      <c r="AB666" s="5"/>
      <c r="AC666" s="4"/>
      <c r="AD666" s="5"/>
      <c r="AE666" s="4"/>
      <c r="AF666" s="5"/>
      <c r="AG666" s="4"/>
      <c r="AH666" s="5"/>
      <c r="AI666" s="4"/>
      <c r="AJ666" s="5"/>
      <c r="AK666" s="4"/>
      <c r="AL666" s="5"/>
      <c r="AM666" s="4"/>
      <c r="AN666" s="5"/>
    </row>
    <row r="667">
      <c r="A667" s="4"/>
      <c r="B667" s="5"/>
      <c r="C667" s="4"/>
      <c r="D667" s="5"/>
      <c r="E667" s="4"/>
      <c r="F667" s="5"/>
      <c r="G667" s="4"/>
      <c r="H667" s="5"/>
      <c r="I667" s="4"/>
      <c r="J667" s="5"/>
      <c r="K667" s="4"/>
      <c r="L667" s="5"/>
      <c r="M667" s="4"/>
      <c r="N667" s="5"/>
      <c r="O667" s="4"/>
      <c r="P667" s="5"/>
      <c r="Q667" s="4"/>
      <c r="R667" s="5"/>
      <c r="S667" s="4"/>
      <c r="T667" s="5"/>
      <c r="U667" s="4"/>
      <c r="V667" s="5"/>
      <c r="W667" s="4"/>
      <c r="X667" s="5"/>
      <c r="Y667" s="4"/>
      <c r="Z667" s="5"/>
      <c r="AA667" s="4"/>
      <c r="AB667" s="5"/>
      <c r="AC667" s="4"/>
      <c r="AD667" s="5"/>
      <c r="AE667" s="4"/>
      <c r="AF667" s="5"/>
      <c r="AG667" s="4"/>
      <c r="AH667" s="5"/>
      <c r="AI667" s="4"/>
      <c r="AJ667" s="5"/>
      <c r="AK667" s="4"/>
      <c r="AL667" s="5"/>
      <c r="AM667" s="4"/>
      <c r="AN667" s="5"/>
    </row>
    <row r="668">
      <c r="A668" s="4"/>
      <c r="B668" s="5"/>
      <c r="C668" s="4"/>
      <c r="D668" s="5"/>
      <c r="E668" s="4"/>
      <c r="F668" s="5"/>
      <c r="G668" s="4"/>
      <c r="H668" s="5"/>
      <c r="I668" s="4"/>
      <c r="J668" s="5"/>
      <c r="K668" s="4"/>
      <c r="L668" s="5"/>
      <c r="M668" s="4"/>
      <c r="N668" s="5"/>
      <c r="O668" s="4"/>
      <c r="P668" s="5"/>
      <c r="Q668" s="4"/>
      <c r="R668" s="5"/>
      <c r="S668" s="4"/>
      <c r="T668" s="5"/>
      <c r="U668" s="4"/>
      <c r="V668" s="5"/>
      <c r="W668" s="4"/>
      <c r="X668" s="5"/>
      <c r="Y668" s="4"/>
      <c r="Z668" s="5"/>
      <c r="AA668" s="4"/>
      <c r="AB668" s="5"/>
      <c r="AC668" s="4"/>
      <c r="AD668" s="5"/>
      <c r="AE668" s="4"/>
      <c r="AF668" s="5"/>
      <c r="AG668" s="4"/>
      <c r="AH668" s="5"/>
      <c r="AI668" s="4"/>
      <c r="AJ668" s="5"/>
      <c r="AK668" s="4"/>
      <c r="AL668" s="5"/>
      <c r="AM668" s="4"/>
      <c r="AN668" s="5"/>
    </row>
    <row r="669">
      <c r="A669" s="4"/>
      <c r="B669" s="5"/>
      <c r="C669" s="4"/>
      <c r="D669" s="5"/>
      <c r="E669" s="4"/>
      <c r="F669" s="5"/>
      <c r="G669" s="4"/>
      <c r="H669" s="5"/>
      <c r="I669" s="4"/>
      <c r="J669" s="5"/>
      <c r="K669" s="4"/>
      <c r="L669" s="5"/>
      <c r="M669" s="4"/>
      <c r="N669" s="5"/>
      <c r="O669" s="4"/>
      <c r="P669" s="5"/>
      <c r="Q669" s="4"/>
      <c r="R669" s="5"/>
      <c r="S669" s="4"/>
      <c r="T669" s="5"/>
      <c r="U669" s="4"/>
      <c r="V669" s="5"/>
      <c r="W669" s="4"/>
      <c r="X669" s="5"/>
      <c r="Y669" s="4"/>
      <c r="Z669" s="5"/>
      <c r="AA669" s="4"/>
      <c r="AB669" s="5"/>
      <c r="AC669" s="4"/>
      <c r="AD669" s="5"/>
      <c r="AE669" s="4"/>
      <c r="AF669" s="5"/>
      <c r="AG669" s="4"/>
      <c r="AH669" s="5"/>
      <c r="AI669" s="4"/>
      <c r="AJ669" s="5"/>
      <c r="AK669" s="4"/>
      <c r="AL669" s="5"/>
      <c r="AM669" s="4"/>
      <c r="AN669" s="5"/>
    </row>
    <row r="670">
      <c r="A670" s="4"/>
      <c r="B670" s="5"/>
      <c r="C670" s="4"/>
      <c r="D670" s="5"/>
      <c r="E670" s="4"/>
      <c r="F670" s="5"/>
      <c r="G670" s="4"/>
      <c r="H670" s="5"/>
      <c r="I670" s="4"/>
      <c r="J670" s="5"/>
      <c r="K670" s="4"/>
      <c r="L670" s="5"/>
      <c r="M670" s="4"/>
      <c r="N670" s="5"/>
      <c r="O670" s="4"/>
      <c r="P670" s="5"/>
      <c r="Q670" s="4"/>
      <c r="R670" s="5"/>
      <c r="S670" s="4"/>
      <c r="T670" s="5"/>
      <c r="U670" s="4"/>
      <c r="V670" s="5"/>
      <c r="W670" s="4"/>
      <c r="X670" s="5"/>
      <c r="Y670" s="4"/>
      <c r="Z670" s="5"/>
      <c r="AA670" s="4"/>
      <c r="AB670" s="5"/>
      <c r="AC670" s="4"/>
      <c r="AD670" s="5"/>
      <c r="AE670" s="4"/>
      <c r="AF670" s="5"/>
      <c r="AG670" s="4"/>
      <c r="AH670" s="5"/>
      <c r="AI670" s="4"/>
      <c r="AJ670" s="5"/>
      <c r="AK670" s="4"/>
      <c r="AL670" s="5"/>
      <c r="AM670" s="4"/>
      <c r="AN670" s="5"/>
    </row>
    <row r="671">
      <c r="A671" s="4"/>
      <c r="B671" s="5"/>
      <c r="C671" s="4"/>
      <c r="D671" s="5"/>
      <c r="E671" s="4"/>
      <c r="F671" s="5"/>
      <c r="G671" s="4"/>
      <c r="H671" s="5"/>
      <c r="I671" s="4"/>
      <c r="J671" s="5"/>
      <c r="K671" s="4"/>
      <c r="L671" s="5"/>
      <c r="M671" s="4"/>
      <c r="N671" s="5"/>
      <c r="O671" s="4"/>
      <c r="P671" s="5"/>
      <c r="Q671" s="4"/>
      <c r="R671" s="5"/>
      <c r="S671" s="4"/>
      <c r="T671" s="5"/>
      <c r="U671" s="4"/>
      <c r="V671" s="5"/>
      <c r="W671" s="4"/>
      <c r="X671" s="5"/>
      <c r="Y671" s="4"/>
      <c r="Z671" s="5"/>
      <c r="AA671" s="4"/>
      <c r="AB671" s="5"/>
      <c r="AC671" s="4"/>
      <c r="AD671" s="5"/>
      <c r="AE671" s="4"/>
      <c r="AF671" s="5"/>
      <c r="AG671" s="4"/>
      <c r="AH671" s="5"/>
      <c r="AI671" s="4"/>
      <c r="AJ671" s="5"/>
      <c r="AK671" s="4"/>
      <c r="AL671" s="5"/>
      <c r="AM671" s="4"/>
      <c r="AN671" s="5"/>
    </row>
    <row r="672">
      <c r="A672" s="4"/>
      <c r="B672" s="5"/>
      <c r="C672" s="4"/>
      <c r="D672" s="5"/>
      <c r="E672" s="4"/>
      <c r="F672" s="5"/>
      <c r="G672" s="4"/>
      <c r="H672" s="5"/>
      <c r="I672" s="4"/>
      <c r="J672" s="5"/>
      <c r="K672" s="4"/>
      <c r="L672" s="5"/>
      <c r="M672" s="4"/>
      <c r="N672" s="5"/>
      <c r="O672" s="4"/>
      <c r="P672" s="5"/>
      <c r="Q672" s="4"/>
      <c r="R672" s="5"/>
      <c r="S672" s="4"/>
      <c r="T672" s="5"/>
      <c r="U672" s="4"/>
      <c r="V672" s="5"/>
      <c r="W672" s="4"/>
      <c r="X672" s="5"/>
      <c r="Y672" s="4"/>
      <c r="Z672" s="5"/>
      <c r="AA672" s="4"/>
      <c r="AB672" s="5"/>
      <c r="AC672" s="4"/>
      <c r="AD672" s="5"/>
      <c r="AE672" s="4"/>
      <c r="AF672" s="5"/>
      <c r="AG672" s="4"/>
      <c r="AH672" s="5"/>
      <c r="AI672" s="4"/>
      <c r="AJ672" s="5"/>
      <c r="AK672" s="4"/>
      <c r="AL672" s="5"/>
      <c r="AM672" s="4"/>
      <c r="AN672" s="5"/>
    </row>
    <row r="673">
      <c r="A673" s="4"/>
      <c r="B673" s="5"/>
      <c r="C673" s="4"/>
      <c r="D673" s="5"/>
      <c r="E673" s="4"/>
      <c r="F673" s="5"/>
      <c r="G673" s="4"/>
      <c r="H673" s="5"/>
      <c r="I673" s="4"/>
      <c r="J673" s="5"/>
      <c r="K673" s="4"/>
      <c r="L673" s="5"/>
      <c r="M673" s="4"/>
      <c r="N673" s="5"/>
      <c r="O673" s="4"/>
      <c r="P673" s="5"/>
      <c r="Q673" s="4"/>
      <c r="R673" s="5"/>
      <c r="S673" s="4"/>
      <c r="T673" s="5"/>
      <c r="U673" s="4"/>
      <c r="V673" s="5"/>
      <c r="W673" s="4"/>
      <c r="X673" s="5"/>
      <c r="Y673" s="4"/>
      <c r="Z673" s="5"/>
      <c r="AA673" s="4"/>
      <c r="AB673" s="5"/>
      <c r="AC673" s="4"/>
      <c r="AD673" s="5"/>
      <c r="AE673" s="4"/>
      <c r="AF673" s="5"/>
      <c r="AG673" s="4"/>
      <c r="AH673" s="5"/>
      <c r="AI673" s="4"/>
      <c r="AJ673" s="5"/>
      <c r="AK673" s="4"/>
      <c r="AL673" s="5"/>
      <c r="AM673" s="4"/>
      <c r="AN673" s="5"/>
    </row>
    <row r="674">
      <c r="A674" s="4"/>
      <c r="B674" s="5"/>
      <c r="C674" s="4"/>
      <c r="D674" s="5"/>
      <c r="E674" s="4"/>
      <c r="F674" s="5"/>
      <c r="G674" s="4"/>
      <c r="H674" s="5"/>
      <c r="I674" s="4"/>
      <c r="J674" s="5"/>
      <c r="K674" s="4"/>
      <c r="L674" s="5"/>
      <c r="M674" s="4"/>
      <c r="N674" s="5"/>
      <c r="O674" s="4"/>
      <c r="P674" s="5"/>
      <c r="Q674" s="4"/>
      <c r="R674" s="5"/>
      <c r="S674" s="4"/>
      <c r="T674" s="5"/>
      <c r="U674" s="4"/>
      <c r="V674" s="5"/>
      <c r="W674" s="4"/>
      <c r="X674" s="5"/>
      <c r="Y674" s="4"/>
      <c r="Z674" s="5"/>
      <c r="AA674" s="4"/>
      <c r="AB674" s="5"/>
      <c r="AC674" s="4"/>
      <c r="AD674" s="5"/>
      <c r="AE674" s="4"/>
      <c r="AF674" s="5"/>
      <c r="AG674" s="4"/>
      <c r="AH674" s="5"/>
      <c r="AI674" s="4"/>
      <c r="AJ674" s="5"/>
      <c r="AK674" s="4"/>
      <c r="AL674" s="5"/>
      <c r="AM674" s="4"/>
      <c r="AN674" s="5"/>
    </row>
    <row r="675">
      <c r="A675" s="4"/>
      <c r="B675" s="5"/>
      <c r="C675" s="4"/>
      <c r="D675" s="5"/>
      <c r="E675" s="4"/>
      <c r="F675" s="5"/>
      <c r="G675" s="4"/>
      <c r="H675" s="5"/>
      <c r="I675" s="4"/>
      <c r="J675" s="5"/>
      <c r="K675" s="4"/>
      <c r="L675" s="5"/>
      <c r="M675" s="4"/>
      <c r="N675" s="5"/>
      <c r="O675" s="4"/>
      <c r="P675" s="5"/>
      <c r="Q675" s="4"/>
      <c r="R675" s="5"/>
      <c r="S675" s="4"/>
      <c r="T675" s="5"/>
      <c r="U675" s="4"/>
      <c r="V675" s="5"/>
      <c r="W675" s="4"/>
      <c r="X675" s="5"/>
      <c r="Y675" s="4"/>
      <c r="Z675" s="5"/>
      <c r="AA675" s="4"/>
      <c r="AB675" s="5"/>
      <c r="AC675" s="4"/>
      <c r="AD675" s="5"/>
      <c r="AE675" s="4"/>
      <c r="AF675" s="5"/>
      <c r="AG675" s="4"/>
      <c r="AH675" s="5"/>
      <c r="AI675" s="4"/>
      <c r="AJ675" s="5"/>
      <c r="AK675" s="4"/>
      <c r="AL675" s="5"/>
      <c r="AM675" s="4"/>
      <c r="AN675" s="5"/>
    </row>
    <row r="676">
      <c r="A676" s="4"/>
      <c r="B676" s="5"/>
      <c r="C676" s="4"/>
      <c r="D676" s="5"/>
      <c r="E676" s="4"/>
      <c r="F676" s="5"/>
      <c r="G676" s="4"/>
      <c r="H676" s="5"/>
      <c r="I676" s="4"/>
      <c r="J676" s="5"/>
      <c r="K676" s="4"/>
      <c r="L676" s="5"/>
      <c r="M676" s="4"/>
      <c r="N676" s="5"/>
      <c r="O676" s="4"/>
      <c r="P676" s="5"/>
      <c r="Q676" s="4"/>
      <c r="R676" s="5"/>
      <c r="S676" s="4"/>
      <c r="T676" s="5"/>
      <c r="U676" s="4"/>
      <c r="V676" s="5"/>
      <c r="W676" s="4"/>
      <c r="X676" s="5"/>
      <c r="Y676" s="4"/>
      <c r="Z676" s="5"/>
      <c r="AA676" s="4"/>
      <c r="AB676" s="5"/>
      <c r="AC676" s="4"/>
      <c r="AD676" s="5"/>
      <c r="AE676" s="4"/>
      <c r="AF676" s="5"/>
      <c r="AG676" s="4"/>
      <c r="AH676" s="5"/>
      <c r="AI676" s="4"/>
      <c r="AJ676" s="5"/>
      <c r="AK676" s="4"/>
      <c r="AL676" s="5"/>
      <c r="AM676" s="4"/>
      <c r="AN676" s="5"/>
    </row>
    <row r="677">
      <c r="A677" s="4"/>
      <c r="B677" s="5"/>
      <c r="C677" s="4"/>
      <c r="D677" s="5"/>
      <c r="E677" s="4"/>
      <c r="F677" s="5"/>
      <c r="G677" s="4"/>
      <c r="H677" s="5"/>
      <c r="I677" s="4"/>
      <c r="J677" s="5"/>
      <c r="K677" s="4"/>
      <c r="L677" s="5"/>
      <c r="M677" s="4"/>
      <c r="N677" s="5"/>
      <c r="O677" s="4"/>
      <c r="P677" s="5"/>
      <c r="Q677" s="4"/>
      <c r="R677" s="5"/>
      <c r="S677" s="4"/>
      <c r="T677" s="5"/>
      <c r="U677" s="4"/>
      <c r="V677" s="5"/>
      <c r="W677" s="4"/>
      <c r="X677" s="5"/>
      <c r="Y677" s="4"/>
      <c r="Z677" s="5"/>
      <c r="AA677" s="4"/>
      <c r="AB677" s="5"/>
      <c r="AC677" s="4"/>
      <c r="AD677" s="5"/>
      <c r="AE677" s="4"/>
      <c r="AF677" s="5"/>
      <c r="AG677" s="4"/>
      <c r="AH677" s="5"/>
      <c r="AI677" s="4"/>
      <c r="AJ677" s="5"/>
      <c r="AK677" s="4"/>
      <c r="AL677" s="5"/>
      <c r="AM677" s="4"/>
      <c r="AN677" s="5"/>
    </row>
    <row r="678">
      <c r="A678" s="4"/>
      <c r="B678" s="5"/>
      <c r="C678" s="4"/>
      <c r="D678" s="5"/>
      <c r="E678" s="4"/>
      <c r="F678" s="5"/>
      <c r="G678" s="4"/>
      <c r="H678" s="5"/>
      <c r="I678" s="4"/>
      <c r="J678" s="5"/>
      <c r="K678" s="4"/>
      <c r="L678" s="5"/>
      <c r="M678" s="4"/>
      <c r="N678" s="5"/>
      <c r="O678" s="4"/>
      <c r="P678" s="5"/>
      <c r="Q678" s="4"/>
      <c r="R678" s="5"/>
      <c r="S678" s="4"/>
      <c r="T678" s="5"/>
      <c r="U678" s="4"/>
      <c r="V678" s="5"/>
      <c r="W678" s="4"/>
      <c r="X678" s="5"/>
      <c r="Y678" s="4"/>
      <c r="Z678" s="5"/>
      <c r="AA678" s="4"/>
      <c r="AB678" s="5"/>
      <c r="AC678" s="4"/>
      <c r="AD678" s="5"/>
      <c r="AE678" s="4"/>
      <c r="AF678" s="5"/>
      <c r="AG678" s="4"/>
      <c r="AH678" s="5"/>
      <c r="AI678" s="4"/>
      <c r="AJ678" s="5"/>
      <c r="AK678" s="4"/>
      <c r="AL678" s="5"/>
      <c r="AM678" s="4"/>
      <c r="AN678" s="5"/>
    </row>
    <row r="679">
      <c r="A679" s="4"/>
      <c r="B679" s="5"/>
      <c r="C679" s="4"/>
      <c r="D679" s="5"/>
      <c r="E679" s="4"/>
      <c r="F679" s="5"/>
      <c r="G679" s="4"/>
      <c r="H679" s="5"/>
      <c r="I679" s="4"/>
      <c r="J679" s="5"/>
      <c r="K679" s="4"/>
      <c r="L679" s="5"/>
      <c r="M679" s="4"/>
      <c r="N679" s="5"/>
      <c r="O679" s="4"/>
      <c r="P679" s="5"/>
      <c r="Q679" s="4"/>
      <c r="R679" s="5"/>
      <c r="S679" s="4"/>
      <c r="T679" s="5"/>
      <c r="U679" s="4"/>
      <c r="V679" s="5"/>
      <c r="W679" s="4"/>
      <c r="X679" s="5"/>
      <c r="Y679" s="4"/>
      <c r="Z679" s="5"/>
      <c r="AA679" s="4"/>
      <c r="AB679" s="5"/>
      <c r="AC679" s="4"/>
      <c r="AD679" s="5"/>
      <c r="AE679" s="4"/>
      <c r="AF679" s="5"/>
      <c r="AG679" s="4"/>
      <c r="AH679" s="5"/>
      <c r="AI679" s="4"/>
      <c r="AJ679" s="5"/>
      <c r="AK679" s="4"/>
      <c r="AL679" s="5"/>
      <c r="AM679" s="4"/>
      <c r="AN679" s="5"/>
    </row>
    <row r="680">
      <c r="A680" s="4"/>
      <c r="B680" s="5"/>
      <c r="C680" s="4"/>
      <c r="D680" s="5"/>
      <c r="E680" s="4"/>
      <c r="F680" s="5"/>
      <c r="G680" s="4"/>
      <c r="H680" s="5"/>
      <c r="I680" s="4"/>
      <c r="J680" s="5"/>
      <c r="K680" s="4"/>
      <c r="L680" s="5"/>
      <c r="M680" s="4"/>
      <c r="N680" s="5"/>
      <c r="O680" s="4"/>
      <c r="P680" s="5"/>
      <c r="Q680" s="4"/>
      <c r="R680" s="5"/>
      <c r="S680" s="4"/>
      <c r="T680" s="5"/>
      <c r="U680" s="4"/>
      <c r="V680" s="5"/>
      <c r="W680" s="4"/>
      <c r="X680" s="5"/>
      <c r="Y680" s="4"/>
      <c r="Z680" s="5"/>
      <c r="AA680" s="4"/>
      <c r="AB680" s="5"/>
      <c r="AC680" s="4"/>
      <c r="AD680" s="5"/>
      <c r="AE680" s="4"/>
      <c r="AF680" s="5"/>
      <c r="AG680" s="4"/>
      <c r="AH680" s="5"/>
      <c r="AI680" s="4"/>
      <c r="AJ680" s="5"/>
      <c r="AK680" s="4"/>
      <c r="AL680" s="5"/>
      <c r="AM680" s="4"/>
      <c r="AN680" s="5"/>
    </row>
    <row r="681">
      <c r="A681" s="4"/>
      <c r="B681" s="5"/>
      <c r="C681" s="4"/>
      <c r="D681" s="5"/>
      <c r="E681" s="4"/>
      <c r="F681" s="5"/>
      <c r="G681" s="4"/>
      <c r="H681" s="5"/>
      <c r="I681" s="4"/>
      <c r="J681" s="5"/>
      <c r="K681" s="4"/>
      <c r="L681" s="5"/>
      <c r="M681" s="4"/>
      <c r="N681" s="5"/>
      <c r="O681" s="4"/>
      <c r="P681" s="5"/>
      <c r="Q681" s="4"/>
      <c r="R681" s="5"/>
      <c r="S681" s="4"/>
      <c r="T681" s="5"/>
      <c r="U681" s="4"/>
      <c r="V681" s="5"/>
      <c r="W681" s="4"/>
      <c r="X681" s="5"/>
      <c r="Y681" s="4"/>
      <c r="Z681" s="5"/>
      <c r="AA681" s="4"/>
      <c r="AB681" s="5"/>
      <c r="AC681" s="4"/>
      <c r="AD681" s="5"/>
      <c r="AE681" s="4"/>
      <c r="AF681" s="5"/>
      <c r="AG681" s="4"/>
      <c r="AH681" s="5"/>
      <c r="AI681" s="4"/>
      <c r="AJ681" s="5"/>
      <c r="AK681" s="4"/>
      <c r="AL681" s="5"/>
      <c r="AM681" s="4"/>
      <c r="AN681" s="5"/>
    </row>
    <row r="682">
      <c r="A682" s="4"/>
      <c r="B682" s="5"/>
      <c r="C682" s="4"/>
      <c r="D682" s="5"/>
      <c r="E682" s="4"/>
      <c r="F682" s="5"/>
      <c r="G682" s="4"/>
      <c r="H682" s="5"/>
      <c r="I682" s="4"/>
      <c r="J682" s="5"/>
      <c r="K682" s="4"/>
      <c r="L682" s="5"/>
      <c r="M682" s="4"/>
      <c r="N682" s="5"/>
      <c r="O682" s="4"/>
      <c r="P682" s="5"/>
      <c r="Q682" s="4"/>
      <c r="R682" s="5"/>
      <c r="S682" s="4"/>
      <c r="T682" s="5"/>
      <c r="U682" s="4"/>
      <c r="V682" s="5"/>
      <c r="W682" s="4"/>
      <c r="X682" s="5"/>
      <c r="Y682" s="4"/>
      <c r="Z682" s="5"/>
      <c r="AA682" s="4"/>
      <c r="AB682" s="5"/>
      <c r="AC682" s="4"/>
      <c r="AD682" s="5"/>
      <c r="AE682" s="4"/>
      <c r="AF682" s="5"/>
      <c r="AG682" s="4"/>
      <c r="AH682" s="5"/>
      <c r="AI682" s="4"/>
      <c r="AJ682" s="5"/>
      <c r="AK682" s="4"/>
      <c r="AL682" s="5"/>
      <c r="AM682" s="4"/>
      <c r="AN682" s="5"/>
    </row>
    <row r="683">
      <c r="A683" s="4"/>
      <c r="B683" s="5"/>
      <c r="C683" s="4"/>
      <c r="D683" s="5"/>
      <c r="E683" s="4"/>
      <c r="F683" s="5"/>
      <c r="G683" s="4"/>
      <c r="H683" s="5"/>
      <c r="I683" s="4"/>
      <c r="J683" s="5"/>
      <c r="K683" s="4"/>
      <c r="L683" s="5"/>
      <c r="M683" s="4"/>
      <c r="N683" s="5"/>
      <c r="O683" s="4"/>
      <c r="P683" s="5"/>
      <c r="Q683" s="4"/>
      <c r="R683" s="5"/>
      <c r="S683" s="4"/>
      <c r="T683" s="5"/>
      <c r="U683" s="4"/>
      <c r="V683" s="5"/>
      <c r="W683" s="4"/>
      <c r="X683" s="5"/>
      <c r="Y683" s="4"/>
      <c r="Z683" s="5"/>
      <c r="AA683" s="4"/>
      <c r="AB683" s="5"/>
      <c r="AC683" s="4"/>
      <c r="AD683" s="5"/>
      <c r="AE683" s="4"/>
      <c r="AF683" s="5"/>
      <c r="AG683" s="4"/>
      <c r="AH683" s="5"/>
      <c r="AI683" s="4"/>
      <c r="AJ683" s="5"/>
      <c r="AK683" s="4"/>
      <c r="AL683" s="5"/>
      <c r="AM683" s="4"/>
      <c r="AN683" s="5"/>
    </row>
    <row r="684">
      <c r="A684" s="4"/>
      <c r="B684" s="5"/>
      <c r="C684" s="4"/>
      <c r="D684" s="5"/>
      <c r="E684" s="4"/>
      <c r="F684" s="5"/>
      <c r="G684" s="4"/>
      <c r="H684" s="5"/>
      <c r="I684" s="4"/>
      <c r="J684" s="5"/>
      <c r="K684" s="4"/>
      <c r="L684" s="5"/>
      <c r="M684" s="4"/>
      <c r="N684" s="5"/>
      <c r="O684" s="4"/>
      <c r="P684" s="5"/>
      <c r="Q684" s="4"/>
      <c r="R684" s="5"/>
      <c r="S684" s="4"/>
      <c r="T684" s="5"/>
      <c r="U684" s="4"/>
      <c r="V684" s="5"/>
      <c r="W684" s="4"/>
      <c r="X684" s="5"/>
      <c r="Y684" s="4"/>
      <c r="Z684" s="5"/>
      <c r="AA684" s="4"/>
      <c r="AB684" s="5"/>
      <c r="AC684" s="4"/>
      <c r="AD684" s="5"/>
      <c r="AE684" s="4"/>
      <c r="AF684" s="5"/>
      <c r="AG684" s="4"/>
      <c r="AH684" s="5"/>
      <c r="AI684" s="4"/>
      <c r="AJ684" s="5"/>
      <c r="AK684" s="4"/>
      <c r="AL684" s="5"/>
      <c r="AM684" s="4"/>
      <c r="AN684" s="5"/>
    </row>
    <row r="685">
      <c r="A685" s="4"/>
      <c r="B685" s="5"/>
      <c r="C685" s="4"/>
      <c r="D685" s="5"/>
      <c r="E685" s="4"/>
      <c r="F685" s="5"/>
      <c r="G685" s="4"/>
      <c r="H685" s="5"/>
      <c r="I685" s="4"/>
      <c r="J685" s="5"/>
      <c r="K685" s="4"/>
      <c r="L685" s="5"/>
      <c r="M685" s="4"/>
      <c r="N685" s="5"/>
      <c r="O685" s="4"/>
      <c r="P685" s="5"/>
      <c r="Q685" s="4"/>
      <c r="R685" s="5"/>
      <c r="S685" s="4"/>
      <c r="T685" s="5"/>
      <c r="U685" s="4"/>
      <c r="V685" s="5"/>
      <c r="W685" s="4"/>
      <c r="X685" s="5"/>
      <c r="Y685" s="4"/>
      <c r="Z685" s="5"/>
      <c r="AA685" s="4"/>
      <c r="AB685" s="5"/>
      <c r="AC685" s="4"/>
      <c r="AD685" s="5"/>
      <c r="AE685" s="4"/>
      <c r="AF685" s="5"/>
      <c r="AG685" s="4"/>
      <c r="AH685" s="5"/>
      <c r="AI685" s="4"/>
      <c r="AJ685" s="5"/>
      <c r="AK685" s="4"/>
      <c r="AL685" s="5"/>
      <c r="AM685" s="4"/>
      <c r="AN685" s="5"/>
    </row>
    <row r="686">
      <c r="A686" s="4"/>
      <c r="B686" s="5"/>
      <c r="C686" s="4"/>
      <c r="D686" s="5"/>
      <c r="E686" s="4"/>
      <c r="F686" s="5"/>
      <c r="G686" s="4"/>
      <c r="H686" s="5"/>
      <c r="I686" s="4"/>
      <c r="J686" s="5"/>
      <c r="K686" s="4"/>
      <c r="L686" s="5"/>
      <c r="M686" s="4"/>
      <c r="N686" s="5"/>
      <c r="O686" s="4"/>
      <c r="P686" s="5"/>
      <c r="Q686" s="4"/>
      <c r="R686" s="5"/>
      <c r="S686" s="4"/>
      <c r="T686" s="5"/>
      <c r="U686" s="4"/>
      <c r="V686" s="5"/>
      <c r="W686" s="4"/>
      <c r="X686" s="5"/>
      <c r="Y686" s="4"/>
      <c r="Z686" s="5"/>
      <c r="AA686" s="4"/>
      <c r="AB686" s="5"/>
      <c r="AC686" s="4"/>
      <c r="AD686" s="5"/>
      <c r="AE686" s="4"/>
      <c r="AF686" s="5"/>
      <c r="AG686" s="4"/>
      <c r="AH686" s="5"/>
      <c r="AI686" s="4"/>
      <c r="AJ686" s="5"/>
      <c r="AK686" s="4"/>
      <c r="AL686" s="5"/>
      <c r="AM686" s="4"/>
      <c r="AN686" s="5"/>
    </row>
    <row r="687">
      <c r="A687" s="4"/>
      <c r="B687" s="5"/>
      <c r="C687" s="4"/>
      <c r="D687" s="5"/>
      <c r="E687" s="4"/>
      <c r="F687" s="5"/>
      <c r="G687" s="4"/>
      <c r="H687" s="5"/>
      <c r="I687" s="4"/>
      <c r="J687" s="5"/>
      <c r="K687" s="4"/>
      <c r="L687" s="5"/>
      <c r="M687" s="4"/>
      <c r="N687" s="5"/>
      <c r="O687" s="4"/>
      <c r="P687" s="5"/>
      <c r="Q687" s="4"/>
      <c r="R687" s="5"/>
      <c r="S687" s="4"/>
      <c r="T687" s="5"/>
      <c r="U687" s="4"/>
      <c r="V687" s="5"/>
      <c r="W687" s="4"/>
      <c r="X687" s="5"/>
      <c r="Y687" s="4"/>
      <c r="Z687" s="5"/>
      <c r="AA687" s="4"/>
      <c r="AB687" s="5"/>
      <c r="AC687" s="4"/>
      <c r="AD687" s="5"/>
      <c r="AE687" s="4"/>
      <c r="AF687" s="5"/>
      <c r="AG687" s="4"/>
      <c r="AH687" s="5"/>
      <c r="AI687" s="4"/>
      <c r="AJ687" s="5"/>
      <c r="AK687" s="4"/>
      <c r="AL687" s="5"/>
      <c r="AM687" s="4"/>
      <c r="AN687" s="5"/>
    </row>
    <row r="688">
      <c r="A688" s="4"/>
      <c r="B688" s="5"/>
      <c r="C688" s="4"/>
      <c r="D688" s="5"/>
      <c r="E688" s="4"/>
      <c r="F688" s="5"/>
      <c r="G688" s="4"/>
      <c r="H688" s="5"/>
      <c r="I688" s="4"/>
      <c r="J688" s="5"/>
      <c r="K688" s="4"/>
      <c r="L688" s="5"/>
      <c r="M688" s="4"/>
      <c r="N688" s="5"/>
      <c r="O688" s="4"/>
      <c r="P688" s="5"/>
      <c r="Q688" s="4"/>
      <c r="R688" s="5"/>
      <c r="S688" s="4"/>
      <c r="T688" s="5"/>
      <c r="U688" s="4"/>
      <c r="V688" s="5"/>
      <c r="W688" s="4"/>
      <c r="X688" s="5"/>
      <c r="Y688" s="4"/>
      <c r="Z688" s="5"/>
      <c r="AA688" s="4"/>
      <c r="AB688" s="5"/>
      <c r="AC688" s="4"/>
      <c r="AD688" s="5"/>
      <c r="AE688" s="4"/>
      <c r="AF688" s="5"/>
      <c r="AG688" s="4"/>
      <c r="AH688" s="5"/>
      <c r="AI688" s="4"/>
      <c r="AJ688" s="5"/>
      <c r="AK688" s="4"/>
      <c r="AL688" s="5"/>
      <c r="AM688" s="4"/>
      <c r="AN688" s="5"/>
    </row>
    <row r="689">
      <c r="A689" s="4"/>
      <c r="B689" s="5"/>
      <c r="C689" s="4"/>
      <c r="D689" s="5"/>
      <c r="E689" s="4"/>
      <c r="F689" s="5"/>
      <c r="G689" s="4"/>
      <c r="H689" s="5"/>
      <c r="I689" s="4"/>
      <c r="J689" s="5"/>
      <c r="K689" s="4"/>
      <c r="L689" s="5"/>
      <c r="M689" s="4"/>
      <c r="N689" s="5"/>
      <c r="O689" s="4"/>
      <c r="P689" s="5"/>
      <c r="Q689" s="4"/>
      <c r="R689" s="5"/>
      <c r="S689" s="4"/>
      <c r="T689" s="5"/>
      <c r="U689" s="4"/>
      <c r="V689" s="5"/>
      <c r="W689" s="4"/>
      <c r="X689" s="5"/>
      <c r="Y689" s="4"/>
      <c r="Z689" s="5"/>
      <c r="AA689" s="4"/>
      <c r="AB689" s="5"/>
      <c r="AC689" s="4"/>
      <c r="AD689" s="5"/>
      <c r="AE689" s="4"/>
      <c r="AF689" s="5"/>
      <c r="AG689" s="4"/>
      <c r="AH689" s="5"/>
      <c r="AI689" s="4"/>
      <c r="AJ689" s="5"/>
      <c r="AK689" s="4"/>
      <c r="AL689" s="5"/>
      <c r="AM689" s="4"/>
      <c r="AN689" s="5"/>
    </row>
    <row r="690">
      <c r="A690" s="4"/>
      <c r="B690" s="5"/>
      <c r="C690" s="4"/>
      <c r="D690" s="5"/>
      <c r="E690" s="4"/>
      <c r="F690" s="5"/>
      <c r="G690" s="4"/>
      <c r="H690" s="5"/>
      <c r="I690" s="4"/>
      <c r="J690" s="5"/>
      <c r="K690" s="4"/>
      <c r="L690" s="5"/>
      <c r="M690" s="4"/>
      <c r="N690" s="5"/>
      <c r="O690" s="4"/>
      <c r="P690" s="5"/>
      <c r="Q690" s="4"/>
      <c r="R690" s="5"/>
      <c r="S690" s="4"/>
      <c r="T690" s="5"/>
      <c r="U690" s="4"/>
      <c r="V690" s="5"/>
      <c r="W690" s="4"/>
      <c r="X690" s="5"/>
      <c r="Y690" s="4"/>
      <c r="Z690" s="5"/>
      <c r="AA690" s="4"/>
      <c r="AB690" s="5"/>
      <c r="AC690" s="4"/>
      <c r="AD690" s="5"/>
      <c r="AE690" s="4"/>
      <c r="AF690" s="5"/>
      <c r="AG690" s="4"/>
      <c r="AH690" s="5"/>
      <c r="AI690" s="4"/>
      <c r="AJ690" s="5"/>
      <c r="AK690" s="4"/>
      <c r="AL690" s="5"/>
      <c r="AM690" s="4"/>
      <c r="AN690" s="5"/>
    </row>
    <row r="691">
      <c r="A691" s="4"/>
      <c r="B691" s="5"/>
      <c r="C691" s="4"/>
      <c r="D691" s="5"/>
      <c r="E691" s="4"/>
      <c r="F691" s="5"/>
      <c r="G691" s="4"/>
      <c r="H691" s="5"/>
      <c r="I691" s="4"/>
      <c r="J691" s="5"/>
      <c r="K691" s="4"/>
      <c r="L691" s="5"/>
      <c r="M691" s="4"/>
      <c r="N691" s="5"/>
      <c r="O691" s="4"/>
      <c r="P691" s="5"/>
      <c r="Q691" s="4"/>
      <c r="R691" s="5"/>
      <c r="S691" s="4"/>
      <c r="T691" s="5"/>
      <c r="U691" s="4"/>
      <c r="V691" s="5"/>
      <c r="W691" s="4"/>
      <c r="X691" s="5"/>
      <c r="Y691" s="4"/>
      <c r="Z691" s="5"/>
      <c r="AA691" s="4"/>
      <c r="AB691" s="5"/>
      <c r="AC691" s="4"/>
      <c r="AD691" s="5"/>
      <c r="AE691" s="4"/>
      <c r="AF691" s="5"/>
      <c r="AG691" s="4"/>
      <c r="AH691" s="5"/>
      <c r="AI691" s="4"/>
      <c r="AJ691" s="5"/>
      <c r="AK691" s="4"/>
      <c r="AL691" s="5"/>
      <c r="AM691" s="4"/>
      <c r="AN691" s="5"/>
    </row>
    <row r="692">
      <c r="A692" s="4"/>
      <c r="B692" s="5"/>
      <c r="C692" s="4"/>
      <c r="D692" s="5"/>
      <c r="E692" s="4"/>
      <c r="F692" s="5"/>
      <c r="G692" s="4"/>
      <c r="H692" s="5"/>
      <c r="I692" s="4"/>
      <c r="J692" s="5"/>
      <c r="K692" s="4"/>
      <c r="L692" s="5"/>
      <c r="M692" s="4"/>
      <c r="N692" s="5"/>
      <c r="O692" s="4"/>
      <c r="P692" s="5"/>
      <c r="Q692" s="4"/>
      <c r="R692" s="5"/>
      <c r="S692" s="4"/>
      <c r="T692" s="5"/>
      <c r="U692" s="4"/>
      <c r="V692" s="5"/>
      <c r="W692" s="4"/>
      <c r="X692" s="5"/>
      <c r="Y692" s="4"/>
      <c r="Z692" s="5"/>
      <c r="AA692" s="4"/>
      <c r="AB692" s="5"/>
      <c r="AC692" s="4"/>
      <c r="AD692" s="5"/>
      <c r="AE692" s="4"/>
      <c r="AF692" s="5"/>
      <c r="AG692" s="4"/>
      <c r="AH692" s="5"/>
      <c r="AI692" s="4"/>
      <c r="AJ692" s="5"/>
      <c r="AK692" s="4"/>
      <c r="AL692" s="5"/>
      <c r="AM692" s="4"/>
      <c r="AN692" s="5"/>
    </row>
    <row r="693">
      <c r="A693" s="4"/>
      <c r="B693" s="5"/>
      <c r="C693" s="4"/>
      <c r="D693" s="5"/>
      <c r="E693" s="4"/>
      <c r="F693" s="5"/>
      <c r="G693" s="4"/>
      <c r="H693" s="5"/>
      <c r="I693" s="4"/>
      <c r="J693" s="5"/>
      <c r="K693" s="4"/>
      <c r="L693" s="5"/>
      <c r="M693" s="4"/>
      <c r="N693" s="5"/>
      <c r="O693" s="4"/>
      <c r="P693" s="5"/>
      <c r="Q693" s="4"/>
      <c r="R693" s="5"/>
      <c r="S693" s="4"/>
      <c r="T693" s="5"/>
      <c r="U693" s="4"/>
      <c r="V693" s="5"/>
      <c r="W693" s="4"/>
      <c r="X693" s="5"/>
      <c r="Y693" s="4"/>
      <c r="Z693" s="5"/>
      <c r="AA693" s="4"/>
      <c r="AB693" s="5"/>
      <c r="AC693" s="4"/>
      <c r="AD693" s="5"/>
      <c r="AE693" s="4"/>
      <c r="AF693" s="5"/>
      <c r="AG693" s="4"/>
      <c r="AH693" s="5"/>
      <c r="AI693" s="4"/>
      <c r="AJ693" s="5"/>
      <c r="AK693" s="4"/>
      <c r="AL693" s="5"/>
      <c r="AM693" s="4"/>
      <c r="AN693" s="5"/>
    </row>
    <row r="694">
      <c r="A694" s="4"/>
      <c r="B694" s="5"/>
      <c r="C694" s="4"/>
      <c r="D694" s="5"/>
      <c r="E694" s="4"/>
      <c r="F694" s="5"/>
      <c r="G694" s="4"/>
      <c r="H694" s="5"/>
      <c r="I694" s="4"/>
      <c r="J694" s="5"/>
      <c r="K694" s="4"/>
      <c r="L694" s="5"/>
      <c r="M694" s="4"/>
      <c r="N694" s="5"/>
      <c r="O694" s="4"/>
      <c r="P694" s="5"/>
      <c r="Q694" s="4"/>
      <c r="R694" s="5"/>
      <c r="S694" s="4"/>
      <c r="T694" s="5"/>
      <c r="U694" s="4"/>
      <c r="V694" s="5"/>
      <c r="W694" s="4"/>
      <c r="X694" s="5"/>
      <c r="Y694" s="4"/>
      <c r="Z694" s="5"/>
      <c r="AA694" s="4"/>
      <c r="AB694" s="5"/>
      <c r="AC694" s="4"/>
      <c r="AD694" s="5"/>
      <c r="AE694" s="4"/>
      <c r="AF694" s="5"/>
      <c r="AG694" s="4"/>
      <c r="AH694" s="5"/>
      <c r="AI694" s="4"/>
      <c r="AJ694" s="5"/>
      <c r="AK694" s="4"/>
      <c r="AL694" s="5"/>
      <c r="AM694" s="4"/>
      <c r="AN694" s="5"/>
    </row>
    <row r="695">
      <c r="A695" s="4"/>
      <c r="B695" s="5"/>
      <c r="C695" s="4"/>
      <c r="D695" s="5"/>
      <c r="E695" s="4"/>
      <c r="F695" s="5"/>
      <c r="G695" s="4"/>
      <c r="H695" s="5"/>
      <c r="I695" s="4"/>
      <c r="J695" s="5"/>
      <c r="K695" s="4"/>
      <c r="L695" s="5"/>
      <c r="M695" s="4"/>
      <c r="N695" s="5"/>
      <c r="O695" s="4"/>
      <c r="P695" s="5"/>
      <c r="Q695" s="4"/>
      <c r="R695" s="5"/>
      <c r="S695" s="4"/>
      <c r="T695" s="5"/>
      <c r="U695" s="4"/>
      <c r="V695" s="5"/>
      <c r="W695" s="4"/>
      <c r="X695" s="5"/>
      <c r="Y695" s="4"/>
      <c r="Z695" s="5"/>
      <c r="AA695" s="4"/>
      <c r="AB695" s="5"/>
      <c r="AC695" s="4"/>
      <c r="AD695" s="5"/>
      <c r="AE695" s="4"/>
      <c r="AF695" s="5"/>
      <c r="AG695" s="4"/>
      <c r="AH695" s="5"/>
      <c r="AI695" s="4"/>
      <c r="AJ695" s="5"/>
      <c r="AK695" s="4"/>
      <c r="AL695" s="5"/>
      <c r="AM695" s="4"/>
      <c r="AN695" s="5"/>
    </row>
    <row r="696">
      <c r="A696" s="4"/>
      <c r="B696" s="5"/>
      <c r="C696" s="4"/>
      <c r="D696" s="5"/>
      <c r="E696" s="4"/>
      <c r="F696" s="5"/>
      <c r="G696" s="4"/>
      <c r="H696" s="5"/>
      <c r="I696" s="4"/>
      <c r="J696" s="5"/>
      <c r="K696" s="4"/>
      <c r="L696" s="5"/>
      <c r="M696" s="4"/>
      <c r="N696" s="5"/>
      <c r="O696" s="4"/>
      <c r="P696" s="5"/>
      <c r="Q696" s="4"/>
      <c r="R696" s="5"/>
      <c r="S696" s="4"/>
      <c r="T696" s="5"/>
      <c r="U696" s="4"/>
      <c r="V696" s="5"/>
      <c r="W696" s="4"/>
      <c r="X696" s="5"/>
      <c r="Y696" s="4"/>
      <c r="Z696" s="5"/>
      <c r="AA696" s="4"/>
      <c r="AB696" s="5"/>
      <c r="AC696" s="4"/>
      <c r="AD696" s="5"/>
      <c r="AE696" s="4"/>
      <c r="AF696" s="5"/>
      <c r="AG696" s="4"/>
      <c r="AH696" s="5"/>
      <c r="AI696" s="4"/>
      <c r="AJ696" s="5"/>
      <c r="AK696" s="4"/>
      <c r="AL696" s="5"/>
      <c r="AM696" s="4"/>
      <c r="AN696" s="5"/>
    </row>
    <row r="697">
      <c r="A697" s="4"/>
      <c r="B697" s="5"/>
      <c r="C697" s="4"/>
      <c r="D697" s="5"/>
      <c r="E697" s="4"/>
      <c r="F697" s="5"/>
      <c r="G697" s="4"/>
      <c r="H697" s="5"/>
      <c r="I697" s="4"/>
      <c r="J697" s="5"/>
      <c r="K697" s="4"/>
      <c r="L697" s="5"/>
      <c r="M697" s="4"/>
      <c r="N697" s="5"/>
      <c r="O697" s="4"/>
      <c r="P697" s="5"/>
      <c r="Q697" s="4"/>
      <c r="R697" s="5"/>
      <c r="S697" s="4"/>
      <c r="T697" s="5"/>
      <c r="U697" s="4"/>
      <c r="V697" s="5"/>
      <c r="W697" s="4"/>
      <c r="X697" s="5"/>
      <c r="Y697" s="4"/>
      <c r="Z697" s="5"/>
      <c r="AA697" s="4"/>
      <c r="AB697" s="5"/>
      <c r="AC697" s="4"/>
      <c r="AD697" s="5"/>
      <c r="AE697" s="4"/>
      <c r="AF697" s="5"/>
      <c r="AG697" s="4"/>
      <c r="AH697" s="5"/>
      <c r="AI697" s="4"/>
      <c r="AJ697" s="5"/>
      <c r="AK697" s="4"/>
      <c r="AL697" s="5"/>
      <c r="AM697" s="4"/>
      <c r="AN697" s="5"/>
    </row>
    <row r="698">
      <c r="A698" s="4"/>
      <c r="B698" s="5"/>
      <c r="C698" s="4"/>
      <c r="D698" s="5"/>
      <c r="E698" s="4"/>
      <c r="F698" s="5"/>
      <c r="G698" s="4"/>
      <c r="H698" s="5"/>
      <c r="I698" s="4"/>
      <c r="J698" s="5"/>
      <c r="K698" s="4"/>
      <c r="L698" s="5"/>
      <c r="M698" s="4"/>
      <c r="N698" s="5"/>
      <c r="O698" s="4"/>
      <c r="P698" s="5"/>
      <c r="Q698" s="4"/>
      <c r="R698" s="5"/>
      <c r="S698" s="4"/>
      <c r="T698" s="5"/>
      <c r="U698" s="4"/>
      <c r="V698" s="5"/>
      <c r="W698" s="4"/>
      <c r="X698" s="5"/>
      <c r="Y698" s="4"/>
      <c r="Z698" s="5"/>
      <c r="AA698" s="4"/>
      <c r="AB698" s="5"/>
      <c r="AC698" s="4"/>
      <c r="AD698" s="5"/>
      <c r="AE698" s="4"/>
      <c r="AF698" s="5"/>
      <c r="AG698" s="4"/>
      <c r="AH698" s="5"/>
      <c r="AI698" s="4"/>
      <c r="AJ698" s="5"/>
      <c r="AK698" s="4"/>
      <c r="AL698" s="5"/>
      <c r="AM698" s="4"/>
      <c r="AN698" s="5"/>
    </row>
    <row r="699">
      <c r="A699" s="4"/>
      <c r="B699" s="5"/>
      <c r="C699" s="4"/>
      <c r="D699" s="5"/>
      <c r="E699" s="4"/>
      <c r="F699" s="5"/>
      <c r="G699" s="4"/>
      <c r="H699" s="5"/>
      <c r="I699" s="4"/>
      <c r="J699" s="5"/>
      <c r="K699" s="4"/>
      <c r="L699" s="5"/>
      <c r="M699" s="4"/>
      <c r="N699" s="5"/>
      <c r="O699" s="4"/>
      <c r="P699" s="5"/>
      <c r="Q699" s="4"/>
      <c r="R699" s="5"/>
      <c r="S699" s="4"/>
      <c r="T699" s="5"/>
      <c r="U699" s="4"/>
      <c r="V699" s="5"/>
      <c r="W699" s="4"/>
      <c r="X699" s="5"/>
      <c r="Y699" s="4"/>
      <c r="Z699" s="5"/>
      <c r="AA699" s="4"/>
      <c r="AB699" s="5"/>
      <c r="AC699" s="4"/>
      <c r="AD699" s="5"/>
      <c r="AE699" s="4"/>
      <c r="AF699" s="5"/>
      <c r="AG699" s="4"/>
      <c r="AH699" s="5"/>
      <c r="AI699" s="4"/>
      <c r="AJ699" s="5"/>
      <c r="AK699" s="4"/>
      <c r="AL699" s="5"/>
      <c r="AM699" s="4"/>
      <c r="AN699" s="5"/>
    </row>
    <row r="700">
      <c r="A700" s="4"/>
      <c r="B700" s="5"/>
      <c r="C700" s="4"/>
      <c r="D700" s="5"/>
      <c r="E700" s="4"/>
      <c r="F700" s="5"/>
      <c r="G700" s="4"/>
      <c r="H700" s="5"/>
      <c r="I700" s="4"/>
      <c r="J700" s="5"/>
      <c r="K700" s="4"/>
      <c r="L700" s="5"/>
      <c r="M700" s="4"/>
      <c r="N700" s="5"/>
      <c r="O700" s="4"/>
      <c r="P700" s="5"/>
      <c r="Q700" s="4"/>
      <c r="R700" s="5"/>
      <c r="S700" s="4"/>
      <c r="T700" s="5"/>
      <c r="U700" s="4"/>
      <c r="V700" s="5"/>
      <c r="W700" s="4"/>
      <c r="X700" s="5"/>
      <c r="Y700" s="4"/>
      <c r="Z700" s="5"/>
      <c r="AA700" s="4"/>
      <c r="AB700" s="5"/>
      <c r="AC700" s="4"/>
      <c r="AD700" s="5"/>
      <c r="AE700" s="4"/>
      <c r="AF700" s="5"/>
      <c r="AG700" s="4"/>
      <c r="AH700" s="5"/>
      <c r="AI700" s="4"/>
      <c r="AJ700" s="5"/>
      <c r="AK700" s="4"/>
      <c r="AL700" s="5"/>
      <c r="AM700" s="4"/>
      <c r="AN700" s="5"/>
    </row>
    <row r="701">
      <c r="A701" s="4"/>
      <c r="B701" s="5"/>
      <c r="C701" s="4"/>
      <c r="D701" s="5"/>
      <c r="E701" s="4"/>
      <c r="F701" s="5"/>
      <c r="G701" s="4"/>
      <c r="H701" s="5"/>
      <c r="I701" s="4"/>
      <c r="J701" s="5"/>
      <c r="K701" s="4"/>
      <c r="L701" s="5"/>
      <c r="M701" s="4"/>
      <c r="N701" s="5"/>
      <c r="O701" s="4"/>
      <c r="P701" s="5"/>
      <c r="Q701" s="4"/>
      <c r="R701" s="5"/>
      <c r="S701" s="4"/>
      <c r="T701" s="5"/>
      <c r="U701" s="4"/>
      <c r="V701" s="5"/>
      <c r="W701" s="4"/>
      <c r="X701" s="5"/>
      <c r="Y701" s="4"/>
      <c r="Z701" s="5"/>
      <c r="AA701" s="4"/>
      <c r="AB701" s="5"/>
      <c r="AC701" s="4"/>
      <c r="AD701" s="5"/>
      <c r="AE701" s="4"/>
      <c r="AF701" s="5"/>
      <c r="AG701" s="4"/>
      <c r="AH701" s="5"/>
      <c r="AI701" s="4"/>
      <c r="AJ701" s="5"/>
      <c r="AK701" s="4"/>
      <c r="AL701" s="5"/>
      <c r="AM701" s="4"/>
      <c r="AN701" s="5"/>
    </row>
    <row r="702">
      <c r="A702" s="4"/>
      <c r="B702" s="5"/>
      <c r="C702" s="4"/>
      <c r="D702" s="5"/>
      <c r="E702" s="4"/>
      <c r="F702" s="5"/>
      <c r="G702" s="4"/>
      <c r="H702" s="5"/>
      <c r="I702" s="4"/>
      <c r="J702" s="5"/>
      <c r="K702" s="4"/>
      <c r="L702" s="5"/>
      <c r="M702" s="4"/>
      <c r="N702" s="5"/>
      <c r="O702" s="4"/>
      <c r="P702" s="5"/>
      <c r="Q702" s="4"/>
      <c r="R702" s="5"/>
      <c r="S702" s="4"/>
      <c r="T702" s="5"/>
      <c r="U702" s="4"/>
      <c r="V702" s="5"/>
      <c r="W702" s="4"/>
      <c r="X702" s="5"/>
      <c r="Y702" s="4"/>
      <c r="Z702" s="5"/>
      <c r="AA702" s="4"/>
      <c r="AB702" s="5"/>
      <c r="AC702" s="4"/>
      <c r="AD702" s="5"/>
      <c r="AE702" s="4"/>
      <c r="AF702" s="5"/>
      <c r="AG702" s="4"/>
      <c r="AH702" s="5"/>
      <c r="AI702" s="4"/>
      <c r="AJ702" s="5"/>
      <c r="AK702" s="4"/>
      <c r="AL702" s="5"/>
      <c r="AM702" s="4"/>
      <c r="AN702" s="5"/>
    </row>
    <row r="703">
      <c r="A703" s="4"/>
      <c r="B703" s="5"/>
      <c r="C703" s="4"/>
      <c r="D703" s="5"/>
      <c r="E703" s="4"/>
      <c r="F703" s="5"/>
      <c r="G703" s="4"/>
      <c r="H703" s="5"/>
      <c r="I703" s="4"/>
      <c r="J703" s="5"/>
      <c r="K703" s="4"/>
      <c r="L703" s="5"/>
      <c r="M703" s="4"/>
      <c r="N703" s="5"/>
      <c r="O703" s="4"/>
      <c r="P703" s="5"/>
      <c r="Q703" s="4"/>
      <c r="R703" s="5"/>
      <c r="S703" s="4"/>
      <c r="T703" s="5"/>
      <c r="U703" s="4"/>
      <c r="V703" s="5"/>
      <c r="W703" s="4"/>
      <c r="X703" s="5"/>
      <c r="Y703" s="4"/>
      <c r="Z703" s="5"/>
      <c r="AA703" s="4"/>
      <c r="AB703" s="5"/>
      <c r="AC703" s="4"/>
      <c r="AD703" s="5"/>
      <c r="AE703" s="4"/>
      <c r="AF703" s="5"/>
      <c r="AG703" s="4"/>
      <c r="AH703" s="5"/>
      <c r="AI703" s="4"/>
      <c r="AJ703" s="5"/>
      <c r="AK703" s="4"/>
      <c r="AL703" s="5"/>
      <c r="AM703" s="4"/>
      <c r="AN703" s="5"/>
    </row>
    <row r="704">
      <c r="A704" s="4"/>
      <c r="B704" s="5"/>
      <c r="C704" s="4"/>
      <c r="D704" s="5"/>
      <c r="E704" s="4"/>
      <c r="F704" s="5"/>
      <c r="G704" s="4"/>
      <c r="H704" s="5"/>
      <c r="I704" s="4"/>
      <c r="J704" s="5"/>
      <c r="K704" s="4"/>
      <c r="L704" s="5"/>
      <c r="M704" s="4"/>
      <c r="N704" s="5"/>
      <c r="O704" s="4"/>
      <c r="P704" s="5"/>
      <c r="Q704" s="4"/>
      <c r="R704" s="5"/>
      <c r="S704" s="4"/>
      <c r="T704" s="5"/>
      <c r="U704" s="4"/>
      <c r="V704" s="5"/>
      <c r="W704" s="4"/>
      <c r="X704" s="5"/>
      <c r="Y704" s="4"/>
      <c r="Z704" s="5"/>
      <c r="AA704" s="4"/>
      <c r="AB704" s="5"/>
      <c r="AC704" s="4"/>
      <c r="AD704" s="5"/>
      <c r="AE704" s="4"/>
      <c r="AF704" s="5"/>
      <c r="AG704" s="4"/>
      <c r="AH704" s="5"/>
      <c r="AI704" s="4"/>
      <c r="AJ704" s="5"/>
      <c r="AK704" s="4"/>
      <c r="AL704" s="5"/>
      <c r="AM704" s="4"/>
      <c r="AN704" s="5"/>
    </row>
    <row r="705">
      <c r="A705" s="4"/>
      <c r="B705" s="5"/>
      <c r="C705" s="4"/>
      <c r="D705" s="5"/>
      <c r="E705" s="4"/>
      <c r="F705" s="5"/>
      <c r="G705" s="4"/>
      <c r="H705" s="5"/>
      <c r="I705" s="4"/>
      <c r="J705" s="5"/>
      <c r="K705" s="4"/>
      <c r="L705" s="5"/>
      <c r="M705" s="4"/>
      <c r="N705" s="5"/>
      <c r="O705" s="4"/>
      <c r="P705" s="5"/>
      <c r="Q705" s="4"/>
      <c r="R705" s="5"/>
      <c r="S705" s="4"/>
      <c r="T705" s="5"/>
      <c r="U705" s="4"/>
      <c r="V705" s="5"/>
      <c r="W705" s="4"/>
      <c r="X705" s="5"/>
      <c r="Y705" s="4"/>
      <c r="Z705" s="5"/>
      <c r="AA705" s="4"/>
      <c r="AB705" s="5"/>
      <c r="AC705" s="4"/>
      <c r="AD705" s="5"/>
      <c r="AE705" s="4"/>
      <c r="AF705" s="5"/>
      <c r="AG705" s="4"/>
      <c r="AH705" s="5"/>
      <c r="AI705" s="4"/>
      <c r="AJ705" s="5"/>
      <c r="AK705" s="4"/>
      <c r="AL705" s="5"/>
      <c r="AM705" s="4"/>
      <c r="AN705" s="5"/>
    </row>
    <row r="706">
      <c r="A706" s="4"/>
      <c r="B706" s="5"/>
      <c r="C706" s="4"/>
      <c r="D706" s="5"/>
      <c r="E706" s="4"/>
      <c r="F706" s="5"/>
      <c r="G706" s="4"/>
      <c r="H706" s="5"/>
      <c r="I706" s="4"/>
      <c r="J706" s="5"/>
      <c r="K706" s="4"/>
      <c r="L706" s="5"/>
      <c r="M706" s="4"/>
      <c r="N706" s="5"/>
      <c r="O706" s="4"/>
      <c r="P706" s="5"/>
      <c r="Q706" s="4"/>
      <c r="R706" s="5"/>
      <c r="S706" s="4"/>
      <c r="T706" s="5"/>
      <c r="U706" s="4"/>
      <c r="V706" s="5"/>
      <c r="W706" s="4"/>
      <c r="X706" s="5"/>
      <c r="Y706" s="4"/>
      <c r="Z706" s="5"/>
      <c r="AA706" s="4"/>
      <c r="AB706" s="5"/>
      <c r="AC706" s="4"/>
      <c r="AD706" s="5"/>
      <c r="AE706" s="4"/>
      <c r="AF706" s="5"/>
      <c r="AG706" s="4"/>
      <c r="AH706" s="5"/>
      <c r="AI706" s="4"/>
      <c r="AJ706" s="5"/>
      <c r="AK706" s="4"/>
      <c r="AL706" s="5"/>
      <c r="AM706" s="4"/>
      <c r="AN706" s="5"/>
    </row>
    <row r="707">
      <c r="A707" s="4"/>
      <c r="B707" s="5"/>
      <c r="C707" s="4"/>
      <c r="D707" s="5"/>
      <c r="E707" s="4"/>
      <c r="F707" s="5"/>
      <c r="G707" s="4"/>
      <c r="H707" s="5"/>
      <c r="I707" s="4"/>
      <c r="J707" s="5"/>
      <c r="K707" s="4"/>
      <c r="L707" s="5"/>
      <c r="M707" s="4"/>
      <c r="N707" s="5"/>
      <c r="O707" s="4"/>
      <c r="P707" s="5"/>
      <c r="Q707" s="4"/>
      <c r="R707" s="5"/>
      <c r="S707" s="4"/>
      <c r="T707" s="5"/>
      <c r="U707" s="4"/>
      <c r="V707" s="5"/>
      <c r="W707" s="4"/>
      <c r="X707" s="5"/>
      <c r="Y707" s="4"/>
      <c r="Z707" s="5"/>
      <c r="AA707" s="4"/>
      <c r="AB707" s="5"/>
      <c r="AC707" s="4"/>
      <c r="AD707" s="5"/>
      <c r="AE707" s="4"/>
      <c r="AF707" s="5"/>
      <c r="AG707" s="4"/>
      <c r="AH707" s="5"/>
      <c r="AI707" s="4"/>
      <c r="AJ707" s="5"/>
      <c r="AK707" s="4"/>
      <c r="AL707" s="5"/>
      <c r="AM707" s="4"/>
      <c r="AN707" s="5"/>
    </row>
    <row r="708">
      <c r="A708" s="4"/>
      <c r="B708" s="5"/>
      <c r="C708" s="4"/>
      <c r="D708" s="5"/>
      <c r="E708" s="4"/>
      <c r="F708" s="5"/>
      <c r="G708" s="4"/>
      <c r="H708" s="5"/>
      <c r="I708" s="4"/>
      <c r="J708" s="5"/>
      <c r="K708" s="4"/>
      <c r="L708" s="5"/>
      <c r="M708" s="4"/>
      <c r="N708" s="5"/>
      <c r="O708" s="4"/>
      <c r="P708" s="5"/>
      <c r="Q708" s="4"/>
      <c r="R708" s="5"/>
      <c r="S708" s="4"/>
      <c r="T708" s="5"/>
      <c r="U708" s="4"/>
      <c r="V708" s="5"/>
      <c r="W708" s="4"/>
      <c r="X708" s="5"/>
      <c r="Y708" s="4"/>
      <c r="Z708" s="5"/>
      <c r="AA708" s="4"/>
      <c r="AB708" s="5"/>
      <c r="AC708" s="4"/>
      <c r="AD708" s="5"/>
      <c r="AE708" s="4"/>
      <c r="AF708" s="5"/>
      <c r="AG708" s="4"/>
      <c r="AH708" s="5"/>
      <c r="AI708" s="4"/>
      <c r="AJ708" s="5"/>
      <c r="AK708" s="4"/>
      <c r="AL708" s="5"/>
      <c r="AM708" s="4"/>
      <c r="AN708" s="5"/>
    </row>
    <row r="709">
      <c r="A709" s="4"/>
      <c r="B709" s="5"/>
      <c r="C709" s="4"/>
      <c r="D709" s="5"/>
      <c r="E709" s="4"/>
      <c r="F709" s="5"/>
      <c r="G709" s="4"/>
      <c r="H709" s="5"/>
      <c r="I709" s="4"/>
      <c r="J709" s="5"/>
      <c r="K709" s="4"/>
      <c r="L709" s="5"/>
      <c r="M709" s="4"/>
      <c r="N709" s="5"/>
      <c r="O709" s="4"/>
      <c r="P709" s="5"/>
      <c r="Q709" s="4"/>
      <c r="R709" s="5"/>
      <c r="S709" s="4"/>
      <c r="T709" s="5"/>
      <c r="U709" s="4"/>
      <c r="V709" s="5"/>
      <c r="W709" s="4"/>
      <c r="X709" s="5"/>
      <c r="Y709" s="4"/>
      <c r="Z709" s="5"/>
      <c r="AA709" s="4"/>
      <c r="AB709" s="5"/>
      <c r="AC709" s="4"/>
      <c r="AD709" s="5"/>
      <c r="AE709" s="4"/>
      <c r="AF709" s="5"/>
      <c r="AG709" s="4"/>
      <c r="AH709" s="5"/>
      <c r="AI709" s="4"/>
      <c r="AJ709" s="5"/>
      <c r="AK709" s="4"/>
      <c r="AL709" s="5"/>
      <c r="AM709" s="4"/>
      <c r="AN709" s="5"/>
    </row>
    <row r="710">
      <c r="A710" s="4"/>
      <c r="B710" s="5"/>
      <c r="C710" s="4"/>
      <c r="D710" s="5"/>
      <c r="E710" s="4"/>
      <c r="F710" s="5"/>
      <c r="G710" s="4"/>
      <c r="H710" s="5"/>
      <c r="I710" s="4"/>
      <c r="J710" s="5"/>
      <c r="K710" s="4"/>
      <c r="L710" s="5"/>
      <c r="M710" s="4"/>
      <c r="N710" s="5"/>
      <c r="O710" s="4"/>
      <c r="P710" s="5"/>
      <c r="Q710" s="4"/>
      <c r="R710" s="5"/>
      <c r="S710" s="4"/>
      <c r="T710" s="5"/>
      <c r="U710" s="4"/>
      <c r="V710" s="5"/>
      <c r="W710" s="4"/>
      <c r="X710" s="5"/>
      <c r="Y710" s="4"/>
      <c r="Z710" s="5"/>
      <c r="AA710" s="4"/>
      <c r="AB710" s="5"/>
      <c r="AC710" s="4"/>
      <c r="AD710" s="5"/>
      <c r="AE710" s="4"/>
      <c r="AF710" s="5"/>
      <c r="AG710" s="4"/>
      <c r="AH710" s="5"/>
      <c r="AI710" s="4"/>
      <c r="AJ710" s="5"/>
      <c r="AK710" s="4"/>
      <c r="AL710" s="5"/>
      <c r="AM710" s="4"/>
      <c r="AN710" s="5"/>
    </row>
    <row r="711">
      <c r="A711" s="4"/>
      <c r="B711" s="5"/>
      <c r="C711" s="4"/>
      <c r="D711" s="5"/>
      <c r="E711" s="4"/>
      <c r="F711" s="5"/>
      <c r="G711" s="4"/>
      <c r="H711" s="5"/>
      <c r="I711" s="4"/>
      <c r="J711" s="5"/>
      <c r="K711" s="4"/>
      <c r="L711" s="5"/>
      <c r="M711" s="4"/>
      <c r="N711" s="5"/>
      <c r="O711" s="4"/>
      <c r="P711" s="5"/>
      <c r="Q711" s="4"/>
      <c r="R711" s="5"/>
      <c r="S711" s="4"/>
      <c r="T711" s="5"/>
      <c r="U711" s="4"/>
      <c r="V711" s="5"/>
      <c r="W711" s="4"/>
      <c r="X711" s="5"/>
      <c r="Y711" s="4"/>
      <c r="Z711" s="5"/>
      <c r="AA711" s="4"/>
      <c r="AB711" s="5"/>
      <c r="AC711" s="4"/>
      <c r="AD711" s="5"/>
      <c r="AE711" s="4"/>
      <c r="AF711" s="5"/>
      <c r="AG711" s="4"/>
      <c r="AH711" s="5"/>
      <c r="AI711" s="4"/>
      <c r="AJ711" s="5"/>
      <c r="AK711" s="4"/>
      <c r="AL711" s="5"/>
      <c r="AM711" s="4"/>
      <c r="AN711" s="5"/>
    </row>
    <row r="712">
      <c r="A712" s="4"/>
      <c r="B712" s="5"/>
      <c r="C712" s="4"/>
      <c r="D712" s="5"/>
      <c r="E712" s="4"/>
      <c r="F712" s="5"/>
      <c r="G712" s="4"/>
      <c r="H712" s="5"/>
      <c r="I712" s="4"/>
      <c r="J712" s="5"/>
      <c r="K712" s="4"/>
      <c r="L712" s="5"/>
      <c r="M712" s="4"/>
      <c r="N712" s="5"/>
      <c r="O712" s="4"/>
      <c r="P712" s="5"/>
      <c r="Q712" s="4"/>
      <c r="R712" s="5"/>
      <c r="S712" s="4"/>
      <c r="T712" s="5"/>
      <c r="U712" s="4"/>
      <c r="V712" s="5"/>
      <c r="W712" s="4"/>
      <c r="X712" s="5"/>
      <c r="Y712" s="4"/>
      <c r="Z712" s="5"/>
      <c r="AA712" s="4"/>
      <c r="AB712" s="5"/>
      <c r="AC712" s="4"/>
      <c r="AD712" s="5"/>
      <c r="AE712" s="4"/>
      <c r="AF712" s="5"/>
      <c r="AG712" s="4"/>
      <c r="AH712" s="5"/>
      <c r="AI712" s="4"/>
      <c r="AJ712" s="5"/>
      <c r="AK712" s="4"/>
      <c r="AL712" s="5"/>
      <c r="AM712" s="4"/>
      <c r="AN712" s="5"/>
    </row>
    <row r="713">
      <c r="A713" s="4"/>
      <c r="B713" s="5"/>
      <c r="C713" s="4"/>
      <c r="D713" s="5"/>
      <c r="E713" s="4"/>
      <c r="F713" s="5"/>
      <c r="G713" s="4"/>
      <c r="H713" s="5"/>
      <c r="I713" s="4"/>
      <c r="J713" s="5"/>
      <c r="K713" s="4"/>
      <c r="L713" s="5"/>
      <c r="M713" s="4"/>
      <c r="N713" s="5"/>
      <c r="O713" s="4"/>
      <c r="P713" s="5"/>
      <c r="Q713" s="4"/>
      <c r="R713" s="5"/>
      <c r="S713" s="4"/>
      <c r="T713" s="5"/>
      <c r="U713" s="4"/>
      <c r="V713" s="5"/>
      <c r="W713" s="4"/>
      <c r="X713" s="5"/>
      <c r="Y713" s="4"/>
      <c r="Z713" s="5"/>
      <c r="AA713" s="4"/>
      <c r="AB713" s="5"/>
      <c r="AC713" s="4"/>
      <c r="AD713" s="5"/>
      <c r="AE713" s="4"/>
      <c r="AF713" s="5"/>
      <c r="AG713" s="4"/>
      <c r="AH713" s="5"/>
      <c r="AI713" s="4"/>
      <c r="AJ713" s="5"/>
      <c r="AK713" s="4"/>
      <c r="AL713" s="5"/>
      <c r="AM713" s="4"/>
      <c r="AN713" s="5"/>
    </row>
    <row r="714">
      <c r="A714" s="4"/>
      <c r="B714" s="5"/>
      <c r="C714" s="4"/>
      <c r="D714" s="5"/>
      <c r="E714" s="4"/>
      <c r="F714" s="5"/>
      <c r="G714" s="4"/>
      <c r="H714" s="5"/>
      <c r="I714" s="4"/>
      <c r="J714" s="5"/>
      <c r="K714" s="4"/>
      <c r="L714" s="5"/>
      <c r="M714" s="4"/>
      <c r="N714" s="5"/>
      <c r="O714" s="4"/>
      <c r="P714" s="5"/>
      <c r="Q714" s="4"/>
      <c r="R714" s="5"/>
      <c r="S714" s="4"/>
      <c r="T714" s="5"/>
      <c r="U714" s="4"/>
      <c r="V714" s="5"/>
      <c r="W714" s="4"/>
      <c r="X714" s="5"/>
      <c r="Y714" s="4"/>
      <c r="Z714" s="5"/>
      <c r="AA714" s="4"/>
      <c r="AB714" s="5"/>
      <c r="AC714" s="4"/>
      <c r="AD714" s="5"/>
      <c r="AE714" s="4"/>
      <c r="AF714" s="5"/>
      <c r="AG714" s="4"/>
      <c r="AH714" s="5"/>
      <c r="AI714" s="4"/>
      <c r="AJ714" s="5"/>
      <c r="AK714" s="4"/>
      <c r="AL714" s="5"/>
      <c r="AM714" s="4"/>
      <c r="AN714" s="5"/>
    </row>
    <row r="715">
      <c r="A715" s="4"/>
      <c r="B715" s="5"/>
      <c r="C715" s="4"/>
      <c r="D715" s="5"/>
      <c r="E715" s="4"/>
      <c r="F715" s="5"/>
      <c r="G715" s="4"/>
      <c r="H715" s="5"/>
      <c r="I715" s="4"/>
      <c r="J715" s="5"/>
      <c r="K715" s="4"/>
      <c r="L715" s="5"/>
      <c r="M715" s="4"/>
      <c r="N715" s="5"/>
      <c r="O715" s="4"/>
      <c r="P715" s="5"/>
      <c r="Q715" s="4"/>
      <c r="R715" s="5"/>
      <c r="S715" s="4"/>
      <c r="T715" s="5"/>
      <c r="U715" s="4"/>
      <c r="V715" s="5"/>
      <c r="W715" s="4"/>
      <c r="X715" s="5"/>
      <c r="Y715" s="4"/>
      <c r="Z715" s="5"/>
      <c r="AA715" s="4"/>
      <c r="AB715" s="5"/>
      <c r="AC715" s="4"/>
      <c r="AD715" s="5"/>
      <c r="AE715" s="4"/>
      <c r="AF715" s="5"/>
      <c r="AG715" s="4"/>
      <c r="AH715" s="5"/>
      <c r="AI715" s="4"/>
      <c r="AJ715" s="5"/>
      <c r="AK715" s="4"/>
      <c r="AL715" s="5"/>
      <c r="AM715" s="4"/>
      <c r="AN715" s="5"/>
    </row>
    <row r="716">
      <c r="A716" s="4"/>
      <c r="B716" s="5"/>
      <c r="C716" s="4"/>
      <c r="D716" s="5"/>
      <c r="E716" s="4"/>
      <c r="F716" s="5"/>
      <c r="G716" s="4"/>
      <c r="H716" s="5"/>
      <c r="I716" s="4"/>
      <c r="J716" s="5"/>
      <c r="K716" s="4"/>
      <c r="L716" s="5"/>
      <c r="M716" s="4"/>
      <c r="N716" s="5"/>
      <c r="O716" s="4"/>
      <c r="P716" s="5"/>
      <c r="Q716" s="4"/>
      <c r="R716" s="5"/>
      <c r="S716" s="4"/>
      <c r="T716" s="5"/>
      <c r="U716" s="4"/>
      <c r="V716" s="5"/>
      <c r="W716" s="4"/>
      <c r="X716" s="5"/>
      <c r="Y716" s="4"/>
      <c r="Z716" s="5"/>
      <c r="AA716" s="4"/>
      <c r="AB716" s="5"/>
      <c r="AC716" s="4"/>
      <c r="AD716" s="5"/>
      <c r="AE716" s="4"/>
      <c r="AF716" s="5"/>
      <c r="AG716" s="4"/>
      <c r="AH716" s="5"/>
      <c r="AI716" s="4"/>
      <c r="AJ716" s="5"/>
      <c r="AK716" s="4"/>
      <c r="AL716" s="5"/>
      <c r="AM716" s="4"/>
      <c r="AN716" s="5"/>
    </row>
    <row r="717">
      <c r="A717" s="4"/>
      <c r="B717" s="5"/>
      <c r="C717" s="4"/>
      <c r="D717" s="5"/>
      <c r="E717" s="4"/>
      <c r="F717" s="5"/>
      <c r="G717" s="4"/>
      <c r="H717" s="5"/>
      <c r="I717" s="4"/>
      <c r="J717" s="5"/>
      <c r="K717" s="4"/>
      <c r="L717" s="5"/>
      <c r="M717" s="4"/>
      <c r="N717" s="5"/>
      <c r="O717" s="4"/>
      <c r="P717" s="5"/>
      <c r="Q717" s="4"/>
      <c r="R717" s="5"/>
      <c r="S717" s="4"/>
      <c r="T717" s="5"/>
      <c r="U717" s="4"/>
      <c r="V717" s="5"/>
      <c r="W717" s="4"/>
      <c r="X717" s="5"/>
      <c r="Y717" s="4"/>
      <c r="Z717" s="5"/>
      <c r="AA717" s="4"/>
      <c r="AB717" s="5"/>
      <c r="AC717" s="4"/>
      <c r="AD717" s="5"/>
      <c r="AE717" s="4"/>
      <c r="AF717" s="5"/>
      <c r="AG717" s="4"/>
      <c r="AH717" s="5"/>
      <c r="AI717" s="4"/>
      <c r="AJ717" s="5"/>
      <c r="AK717" s="4"/>
      <c r="AL717" s="5"/>
      <c r="AM717" s="4"/>
      <c r="AN717" s="5"/>
    </row>
    <row r="718">
      <c r="A718" s="4"/>
      <c r="B718" s="5"/>
      <c r="C718" s="4"/>
      <c r="D718" s="5"/>
      <c r="E718" s="4"/>
      <c r="F718" s="5"/>
      <c r="G718" s="4"/>
      <c r="H718" s="5"/>
      <c r="I718" s="4"/>
      <c r="J718" s="5"/>
      <c r="K718" s="4"/>
      <c r="L718" s="5"/>
      <c r="M718" s="4"/>
      <c r="N718" s="5"/>
      <c r="O718" s="4"/>
      <c r="P718" s="5"/>
      <c r="Q718" s="4"/>
      <c r="R718" s="5"/>
      <c r="S718" s="4"/>
      <c r="T718" s="5"/>
      <c r="U718" s="4"/>
      <c r="V718" s="5"/>
      <c r="W718" s="4"/>
      <c r="X718" s="5"/>
      <c r="Y718" s="4"/>
      <c r="Z718" s="5"/>
      <c r="AA718" s="4"/>
      <c r="AB718" s="5"/>
      <c r="AC718" s="4"/>
      <c r="AD718" s="5"/>
      <c r="AE718" s="4"/>
      <c r="AF718" s="5"/>
      <c r="AG718" s="4"/>
      <c r="AH718" s="5"/>
      <c r="AI718" s="4"/>
      <c r="AJ718" s="5"/>
      <c r="AK718" s="4"/>
      <c r="AL718" s="5"/>
      <c r="AM718" s="4"/>
      <c r="AN718" s="5"/>
    </row>
    <row r="719">
      <c r="A719" s="4"/>
      <c r="B719" s="5"/>
      <c r="C719" s="4"/>
      <c r="D719" s="5"/>
      <c r="E719" s="4"/>
      <c r="F719" s="5"/>
      <c r="G719" s="4"/>
      <c r="H719" s="5"/>
      <c r="I719" s="4"/>
      <c r="J719" s="5"/>
      <c r="K719" s="4"/>
      <c r="L719" s="5"/>
      <c r="M719" s="4"/>
      <c r="N719" s="5"/>
      <c r="O719" s="4"/>
      <c r="P719" s="5"/>
      <c r="Q719" s="4"/>
      <c r="R719" s="5"/>
      <c r="S719" s="4"/>
      <c r="T719" s="5"/>
      <c r="U719" s="4"/>
      <c r="V719" s="5"/>
      <c r="W719" s="4"/>
      <c r="X719" s="5"/>
      <c r="Y719" s="4"/>
      <c r="Z719" s="5"/>
      <c r="AA719" s="4"/>
      <c r="AB719" s="5"/>
      <c r="AC719" s="4"/>
      <c r="AD719" s="5"/>
      <c r="AE719" s="4"/>
      <c r="AF719" s="5"/>
      <c r="AG719" s="4"/>
      <c r="AH719" s="5"/>
      <c r="AI719" s="4"/>
      <c r="AJ719" s="5"/>
      <c r="AK719" s="4"/>
      <c r="AL719" s="5"/>
      <c r="AM719" s="4"/>
      <c r="AN719" s="5"/>
    </row>
    <row r="720">
      <c r="A720" s="4"/>
      <c r="B720" s="5"/>
      <c r="C720" s="4"/>
      <c r="D720" s="5"/>
      <c r="E720" s="4"/>
      <c r="F720" s="5"/>
      <c r="G720" s="4"/>
      <c r="H720" s="5"/>
      <c r="I720" s="4"/>
      <c r="J720" s="5"/>
      <c r="K720" s="4"/>
      <c r="L720" s="5"/>
      <c r="M720" s="4"/>
      <c r="N720" s="5"/>
      <c r="O720" s="4"/>
      <c r="P720" s="5"/>
      <c r="Q720" s="4"/>
      <c r="R720" s="5"/>
      <c r="S720" s="4"/>
      <c r="T720" s="5"/>
      <c r="U720" s="4"/>
      <c r="V720" s="5"/>
      <c r="W720" s="4"/>
      <c r="X720" s="5"/>
      <c r="Y720" s="4"/>
      <c r="Z720" s="5"/>
      <c r="AA720" s="4"/>
      <c r="AB720" s="5"/>
      <c r="AC720" s="4"/>
      <c r="AD720" s="5"/>
      <c r="AE720" s="4"/>
      <c r="AF720" s="5"/>
      <c r="AG720" s="4"/>
      <c r="AH720" s="5"/>
      <c r="AI720" s="4"/>
      <c r="AJ720" s="5"/>
      <c r="AK720" s="4"/>
      <c r="AL720" s="5"/>
      <c r="AM720" s="4"/>
      <c r="AN720" s="5"/>
    </row>
    <row r="721">
      <c r="A721" s="4"/>
      <c r="B721" s="5"/>
      <c r="C721" s="4"/>
      <c r="D721" s="5"/>
      <c r="E721" s="4"/>
      <c r="F721" s="5"/>
      <c r="G721" s="4"/>
      <c r="H721" s="5"/>
      <c r="I721" s="4"/>
      <c r="J721" s="5"/>
      <c r="K721" s="4"/>
      <c r="L721" s="5"/>
      <c r="M721" s="4"/>
      <c r="N721" s="5"/>
      <c r="O721" s="4"/>
      <c r="P721" s="5"/>
      <c r="Q721" s="4"/>
      <c r="R721" s="5"/>
      <c r="S721" s="4"/>
      <c r="T721" s="5"/>
      <c r="U721" s="4"/>
      <c r="V721" s="5"/>
      <c r="W721" s="4"/>
      <c r="X721" s="5"/>
      <c r="Y721" s="4"/>
      <c r="Z721" s="5"/>
      <c r="AA721" s="4"/>
      <c r="AB721" s="5"/>
      <c r="AC721" s="4"/>
      <c r="AD721" s="5"/>
      <c r="AE721" s="4"/>
      <c r="AF721" s="5"/>
      <c r="AG721" s="4"/>
      <c r="AH721" s="5"/>
      <c r="AI721" s="4"/>
      <c r="AJ721" s="5"/>
      <c r="AK721" s="4"/>
      <c r="AL721" s="5"/>
      <c r="AM721" s="4"/>
      <c r="AN721" s="5"/>
    </row>
    <row r="722">
      <c r="A722" s="4"/>
      <c r="B722" s="5"/>
      <c r="C722" s="4"/>
      <c r="D722" s="5"/>
      <c r="E722" s="4"/>
      <c r="F722" s="5"/>
      <c r="G722" s="4"/>
      <c r="H722" s="5"/>
      <c r="I722" s="4"/>
      <c r="J722" s="5"/>
      <c r="K722" s="4"/>
      <c r="L722" s="5"/>
      <c r="M722" s="4"/>
      <c r="N722" s="5"/>
      <c r="O722" s="4"/>
      <c r="P722" s="5"/>
      <c r="Q722" s="4"/>
      <c r="R722" s="5"/>
      <c r="S722" s="4"/>
      <c r="T722" s="5"/>
      <c r="U722" s="4"/>
      <c r="V722" s="5"/>
      <c r="W722" s="4"/>
      <c r="X722" s="5"/>
      <c r="Y722" s="4"/>
      <c r="Z722" s="5"/>
      <c r="AA722" s="4"/>
      <c r="AB722" s="5"/>
      <c r="AC722" s="4"/>
      <c r="AD722" s="5"/>
      <c r="AE722" s="4"/>
      <c r="AF722" s="5"/>
      <c r="AG722" s="4"/>
      <c r="AH722" s="5"/>
      <c r="AI722" s="4"/>
      <c r="AJ722" s="5"/>
      <c r="AK722" s="4"/>
      <c r="AL722" s="5"/>
      <c r="AM722" s="4"/>
      <c r="AN722" s="5"/>
    </row>
    <row r="723">
      <c r="A723" s="4"/>
      <c r="B723" s="5"/>
      <c r="C723" s="4"/>
      <c r="D723" s="5"/>
      <c r="E723" s="4"/>
      <c r="F723" s="5"/>
      <c r="G723" s="4"/>
      <c r="H723" s="5"/>
      <c r="I723" s="4"/>
      <c r="J723" s="5"/>
      <c r="K723" s="4"/>
      <c r="L723" s="5"/>
      <c r="M723" s="4"/>
      <c r="N723" s="5"/>
      <c r="O723" s="4"/>
      <c r="P723" s="5"/>
      <c r="Q723" s="4"/>
      <c r="R723" s="5"/>
      <c r="S723" s="4"/>
      <c r="T723" s="5"/>
      <c r="U723" s="4"/>
      <c r="V723" s="5"/>
      <c r="W723" s="4"/>
      <c r="X723" s="5"/>
      <c r="Y723" s="4"/>
      <c r="Z723" s="5"/>
      <c r="AA723" s="4"/>
      <c r="AB723" s="5"/>
      <c r="AC723" s="4"/>
      <c r="AD723" s="5"/>
      <c r="AE723" s="4"/>
      <c r="AF723" s="5"/>
      <c r="AG723" s="4"/>
      <c r="AH723" s="5"/>
      <c r="AI723" s="4"/>
      <c r="AJ723" s="5"/>
      <c r="AK723" s="4"/>
      <c r="AL723" s="5"/>
      <c r="AM723" s="4"/>
      <c r="AN723" s="5"/>
    </row>
    <row r="724">
      <c r="A724" s="4"/>
      <c r="B724" s="5"/>
      <c r="C724" s="4"/>
      <c r="D724" s="5"/>
      <c r="E724" s="4"/>
      <c r="F724" s="5"/>
      <c r="G724" s="4"/>
      <c r="H724" s="5"/>
      <c r="I724" s="4"/>
      <c r="J724" s="5"/>
      <c r="K724" s="4"/>
      <c r="L724" s="5"/>
      <c r="M724" s="4"/>
      <c r="N724" s="5"/>
      <c r="O724" s="4"/>
      <c r="P724" s="5"/>
      <c r="Q724" s="4"/>
      <c r="R724" s="5"/>
      <c r="S724" s="4"/>
      <c r="T724" s="5"/>
      <c r="U724" s="4"/>
      <c r="V724" s="5"/>
      <c r="W724" s="4"/>
      <c r="X724" s="5"/>
      <c r="Y724" s="4"/>
      <c r="Z724" s="5"/>
      <c r="AA724" s="4"/>
      <c r="AB724" s="5"/>
      <c r="AC724" s="4"/>
      <c r="AD724" s="5"/>
      <c r="AE724" s="4"/>
      <c r="AF724" s="5"/>
      <c r="AG724" s="4"/>
      <c r="AH724" s="5"/>
      <c r="AI724" s="4"/>
      <c r="AJ724" s="5"/>
      <c r="AK724" s="4"/>
      <c r="AL724" s="5"/>
      <c r="AM724" s="4"/>
      <c r="AN724" s="5"/>
    </row>
    <row r="725">
      <c r="A725" s="4"/>
      <c r="B725" s="5"/>
      <c r="C725" s="4"/>
      <c r="D725" s="5"/>
      <c r="E725" s="4"/>
      <c r="F725" s="5"/>
      <c r="G725" s="4"/>
      <c r="H725" s="5"/>
      <c r="I725" s="4"/>
      <c r="J725" s="5"/>
      <c r="K725" s="4"/>
      <c r="L725" s="5"/>
      <c r="M725" s="4"/>
      <c r="N725" s="5"/>
      <c r="O725" s="4"/>
      <c r="P725" s="5"/>
      <c r="Q725" s="4"/>
      <c r="R725" s="5"/>
      <c r="S725" s="4"/>
      <c r="T725" s="5"/>
      <c r="U725" s="4"/>
      <c r="V725" s="5"/>
      <c r="W725" s="4"/>
      <c r="X725" s="5"/>
      <c r="Y725" s="4"/>
      <c r="Z725" s="5"/>
      <c r="AA725" s="4"/>
      <c r="AB725" s="5"/>
      <c r="AC725" s="4"/>
      <c r="AD725" s="5"/>
      <c r="AE725" s="4"/>
      <c r="AF725" s="5"/>
      <c r="AG725" s="4"/>
      <c r="AH725" s="5"/>
      <c r="AI725" s="4"/>
      <c r="AJ725" s="5"/>
      <c r="AK725" s="4"/>
      <c r="AL725" s="5"/>
      <c r="AM725" s="4"/>
      <c r="AN725" s="5"/>
    </row>
    <row r="726">
      <c r="A726" s="4"/>
      <c r="B726" s="5"/>
      <c r="C726" s="4"/>
      <c r="D726" s="5"/>
      <c r="E726" s="4"/>
      <c r="F726" s="5"/>
      <c r="G726" s="4"/>
      <c r="H726" s="5"/>
      <c r="I726" s="4"/>
      <c r="J726" s="5"/>
      <c r="K726" s="4"/>
      <c r="L726" s="5"/>
      <c r="M726" s="4"/>
      <c r="N726" s="5"/>
      <c r="O726" s="4"/>
      <c r="P726" s="5"/>
      <c r="Q726" s="4"/>
      <c r="R726" s="5"/>
      <c r="S726" s="4"/>
      <c r="T726" s="5"/>
      <c r="U726" s="4"/>
      <c r="V726" s="5"/>
      <c r="W726" s="4"/>
      <c r="X726" s="5"/>
      <c r="Y726" s="4"/>
      <c r="Z726" s="5"/>
      <c r="AA726" s="4"/>
      <c r="AB726" s="5"/>
      <c r="AC726" s="4"/>
      <c r="AD726" s="5"/>
      <c r="AE726" s="4"/>
      <c r="AF726" s="5"/>
      <c r="AG726" s="4"/>
      <c r="AH726" s="5"/>
      <c r="AI726" s="4"/>
      <c r="AJ726" s="5"/>
      <c r="AK726" s="4"/>
      <c r="AL726" s="5"/>
      <c r="AM726" s="4"/>
      <c r="AN726" s="5"/>
    </row>
    <row r="727">
      <c r="A727" s="4"/>
      <c r="B727" s="5"/>
      <c r="C727" s="4"/>
      <c r="D727" s="5"/>
      <c r="E727" s="4"/>
      <c r="F727" s="5"/>
      <c r="G727" s="4"/>
      <c r="H727" s="5"/>
      <c r="I727" s="4"/>
      <c r="J727" s="5"/>
      <c r="K727" s="4"/>
      <c r="L727" s="5"/>
      <c r="M727" s="4"/>
      <c r="N727" s="5"/>
      <c r="O727" s="4"/>
      <c r="P727" s="5"/>
      <c r="Q727" s="4"/>
      <c r="R727" s="5"/>
      <c r="S727" s="4"/>
      <c r="T727" s="5"/>
      <c r="U727" s="4"/>
      <c r="V727" s="5"/>
      <c r="W727" s="4"/>
      <c r="X727" s="5"/>
      <c r="Y727" s="4"/>
      <c r="Z727" s="5"/>
      <c r="AA727" s="4"/>
      <c r="AB727" s="5"/>
      <c r="AC727" s="4"/>
      <c r="AD727" s="5"/>
      <c r="AE727" s="4"/>
      <c r="AF727" s="5"/>
      <c r="AG727" s="4"/>
      <c r="AH727" s="5"/>
      <c r="AI727" s="4"/>
      <c r="AJ727" s="5"/>
      <c r="AK727" s="4"/>
      <c r="AL727" s="5"/>
      <c r="AM727" s="4"/>
      <c r="AN727" s="5"/>
    </row>
    <row r="728">
      <c r="A728" s="4"/>
      <c r="B728" s="5"/>
      <c r="C728" s="4"/>
      <c r="D728" s="5"/>
      <c r="E728" s="4"/>
      <c r="F728" s="5"/>
      <c r="G728" s="4"/>
      <c r="H728" s="5"/>
      <c r="I728" s="4"/>
      <c r="J728" s="5"/>
      <c r="K728" s="4"/>
      <c r="L728" s="5"/>
      <c r="M728" s="4"/>
      <c r="N728" s="5"/>
      <c r="O728" s="4"/>
      <c r="P728" s="5"/>
      <c r="Q728" s="4"/>
      <c r="R728" s="5"/>
      <c r="S728" s="4"/>
      <c r="T728" s="5"/>
      <c r="U728" s="4"/>
      <c r="V728" s="5"/>
      <c r="W728" s="4"/>
      <c r="X728" s="5"/>
      <c r="Y728" s="4"/>
      <c r="Z728" s="5"/>
      <c r="AA728" s="4"/>
      <c r="AB728" s="5"/>
      <c r="AC728" s="4"/>
      <c r="AD728" s="5"/>
      <c r="AE728" s="4"/>
      <c r="AF728" s="5"/>
      <c r="AG728" s="4"/>
      <c r="AH728" s="5"/>
      <c r="AI728" s="4"/>
      <c r="AJ728" s="5"/>
      <c r="AK728" s="4"/>
      <c r="AL728" s="5"/>
      <c r="AM728" s="4"/>
      <c r="AN728" s="5"/>
    </row>
    <row r="729">
      <c r="A729" s="4"/>
      <c r="B729" s="5"/>
      <c r="C729" s="4"/>
      <c r="D729" s="5"/>
      <c r="E729" s="4"/>
      <c r="F729" s="5"/>
      <c r="G729" s="4"/>
      <c r="H729" s="5"/>
      <c r="I729" s="4"/>
      <c r="J729" s="5"/>
      <c r="K729" s="4"/>
      <c r="L729" s="5"/>
      <c r="M729" s="4"/>
      <c r="N729" s="5"/>
      <c r="O729" s="4"/>
      <c r="P729" s="5"/>
      <c r="Q729" s="4"/>
      <c r="R729" s="5"/>
      <c r="S729" s="4"/>
      <c r="T729" s="5"/>
      <c r="U729" s="4"/>
      <c r="V729" s="5"/>
      <c r="W729" s="4"/>
      <c r="X729" s="5"/>
      <c r="Y729" s="4"/>
      <c r="Z729" s="5"/>
      <c r="AA729" s="4"/>
      <c r="AB729" s="5"/>
      <c r="AC729" s="4"/>
      <c r="AD729" s="5"/>
      <c r="AE729" s="4"/>
      <c r="AF729" s="5"/>
      <c r="AG729" s="4"/>
      <c r="AH729" s="5"/>
      <c r="AI729" s="4"/>
      <c r="AJ729" s="5"/>
      <c r="AK729" s="4"/>
      <c r="AL729" s="5"/>
      <c r="AM729" s="4"/>
      <c r="AN729" s="5"/>
    </row>
    <row r="730">
      <c r="A730" s="4"/>
      <c r="B730" s="5"/>
      <c r="C730" s="4"/>
      <c r="D730" s="5"/>
      <c r="E730" s="4"/>
      <c r="F730" s="5"/>
      <c r="G730" s="4"/>
      <c r="H730" s="5"/>
      <c r="I730" s="4"/>
      <c r="J730" s="5"/>
      <c r="K730" s="4"/>
      <c r="L730" s="5"/>
      <c r="M730" s="4"/>
      <c r="N730" s="5"/>
      <c r="O730" s="4"/>
      <c r="P730" s="5"/>
      <c r="Q730" s="4"/>
      <c r="R730" s="5"/>
      <c r="S730" s="4"/>
      <c r="T730" s="5"/>
      <c r="U730" s="4"/>
      <c r="V730" s="5"/>
      <c r="W730" s="4"/>
      <c r="X730" s="5"/>
      <c r="Y730" s="4"/>
      <c r="Z730" s="5"/>
      <c r="AA730" s="4"/>
      <c r="AB730" s="5"/>
      <c r="AC730" s="4"/>
      <c r="AD730" s="5"/>
      <c r="AE730" s="4"/>
      <c r="AF730" s="5"/>
      <c r="AG730" s="4"/>
      <c r="AH730" s="5"/>
      <c r="AI730" s="4"/>
      <c r="AJ730" s="5"/>
      <c r="AK730" s="4"/>
      <c r="AL730" s="5"/>
      <c r="AM730" s="4"/>
      <c r="AN730" s="5"/>
    </row>
    <row r="731">
      <c r="A731" s="4"/>
      <c r="B731" s="5"/>
      <c r="C731" s="4"/>
      <c r="D731" s="5"/>
      <c r="E731" s="4"/>
      <c r="F731" s="5"/>
      <c r="G731" s="4"/>
      <c r="H731" s="5"/>
      <c r="I731" s="4"/>
      <c r="J731" s="5"/>
      <c r="K731" s="4"/>
      <c r="L731" s="5"/>
      <c r="M731" s="4"/>
      <c r="N731" s="5"/>
      <c r="O731" s="4"/>
      <c r="P731" s="5"/>
      <c r="Q731" s="4"/>
      <c r="R731" s="5"/>
      <c r="S731" s="4"/>
      <c r="T731" s="5"/>
      <c r="U731" s="4"/>
      <c r="V731" s="5"/>
      <c r="W731" s="4"/>
      <c r="X731" s="5"/>
      <c r="Y731" s="4"/>
      <c r="Z731" s="5"/>
      <c r="AA731" s="4"/>
      <c r="AB731" s="5"/>
      <c r="AC731" s="4"/>
      <c r="AD731" s="5"/>
      <c r="AE731" s="4"/>
      <c r="AF731" s="5"/>
      <c r="AG731" s="4"/>
      <c r="AH731" s="5"/>
      <c r="AI731" s="4"/>
      <c r="AJ731" s="5"/>
      <c r="AK731" s="4"/>
      <c r="AL731" s="5"/>
      <c r="AM731" s="4"/>
      <c r="AN731" s="5"/>
    </row>
    <row r="732">
      <c r="A732" s="4"/>
      <c r="B732" s="5"/>
      <c r="C732" s="4"/>
      <c r="D732" s="5"/>
      <c r="E732" s="4"/>
      <c r="F732" s="5"/>
      <c r="G732" s="4"/>
      <c r="H732" s="5"/>
      <c r="I732" s="4"/>
      <c r="J732" s="5"/>
      <c r="K732" s="4"/>
      <c r="L732" s="5"/>
      <c r="M732" s="4"/>
      <c r="N732" s="5"/>
      <c r="O732" s="4"/>
      <c r="P732" s="5"/>
      <c r="Q732" s="4"/>
      <c r="R732" s="5"/>
      <c r="S732" s="4"/>
      <c r="T732" s="5"/>
      <c r="U732" s="4"/>
      <c r="V732" s="5"/>
      <c r="W732" s="4"/>
      <c r="X732" s="5"/>
      <c r="Y732" s="4"/>
      <c r="Z732" s="5"/>
      <c r="AA732" s="4"/>
      <c r="AB732" s="5"/>
      <c r="AC732" s="4"/>
      <c r="AD732" s="5"/>
      <c r="AE732" s="4"/>
      <c r="AF732" s="5"/>
      <c r="AG732" s="4"/>
      <c r="AH732" s="5"/>
      <c r="AI732" s="4"/>
      <c r="AJ732" s="5"/>
      <c r="AK732" s="4"/>
      <c r="AL732" s="5"/>
      <c r="AM732" s="4"/>
      <c r="AN732" s="5"/>
    </row>
    <row r="733">
      <c r="A733" s="4"/>
      <c r="B733" s="5"/>
      <c r="C733" s="4"/>
      <c r="D733" s="5"/>
      <c r="E733" s="4"/>
      <c r="F733" s="5"/>
      <c r="G733" s="4"/>
      <c r="H733" s="5"/>
      <c r="I733" s="4"/>
      <c r="J733" s="5"/>
      <c r="K733" s="4"/>
      <c r="L733" s="5"/>
      <c r="M733" s="4"/>
      <c r="N733" s="5"/>
      <c r="O733" s="4"/>
      <c r="P733" s="5"/>
      <c r="Q733" s="4"/>
      <c r="R733" s="5"/>
      <c r="S733" s="4"/>
      <c r="T733" s="5"/>
      <c r="U733" s="4"/>
      <c r="V733" s="5"/>
      <c r="W733" s="4"/>
      <c r="X733" s="5"/>
      <c r="Y733" s="4"/>
      <c r="Z733" s="5"/>
      <c r="AA733" s="4"/>
      <c r="AB733" s="5"/>
      <c r="AC733" s="4"/>
      <c r="AD733" s="5"/>
      <c r="AE733" s="4"/>
      <c r="AF733" s="5"/>
      <c r="AG733" s="4"/>
      <c r="AH733" s="5"/>
      <c r="AI733" s="4"/>
      <c r="AJ733" s="5"/>
      <c r="AK733" s="4"/>
      <c r="AL733" s="5"/>
      <c r="AM733" s="4"/>
      <c r="AN733" s="5"/>
    </row>
    <row r="734">
      <c r="A734" s="4"/>
      <c r="B734" s="5"/>
      <c r="C734" s="4"/>
      <c r="D734" s="5"/>
      <c r="E734" s="4"/>
      <c r="F734" s="5"/>
      <c r="G734" s="4"/>
      <c r="H734" s="5"/>
      <c r="I734" s="4"/>
      <c r="J734" s="5"/>
      <c r="K734" s="4"/>
      <c r="L734" s="5"/>
      <c r="M734" s="4"/>
      <c r="N734" s="5"/>
      <c r="O734" s="4"/>
      <c r="P734" s="5"/>
      <c r="Q734" s="4"/>
      <c r="R734" s="5"/>
      <c r="S734" s="4"/>
      <c r="T734" s="5"/>
      <c r="U734" s="4"/>
      <c r="V734" s="5"/>
      <c r="W734" s="4"/>
      <c r="X734" s="5"/>
      <c r="Y734" s="4"/>
      <c r="Z734" s="5"/>
      <c r="AA734" s="4"/>
      <c r="AB734" s="5"/>
      <c r="AC734" s="4"/>
      <c r="AD734" s="5"/>
      <c r="AE734" s="4"/>
      <c r="AF734" s="5"/>
      <c r="AG734" s="4"/>
      <c r="AH734" s="5"/>
      <c r="AI734" s="4"/>
      <c r="AJ734" s="5"/>
      <c r="AK734" s="4"/>
      <c r="AL734" s="5"/>
      <c r="AM734" s="4"/>
      <c r="AN734" s="5"/>
    </row>
    <row r="735">
      <c r="A735" s="4"/>
      <c r="B735" s="5"/>
      <c r="C735" s="4"/>
      <c r="D735" s="5"/>
      <c r="E735" s="4"/>
      <c r="F735" s="5"/>
      <c r="G735" s="4"/>
      <c r="H735" s="5"/>
      <c r="I735" s="4"/>
      <c r="J735" s="5"/>
      <c r="K735" s="4"/>
      <c r="L735" s="5"/>
      <c r="M735" s="4"/>
      <c r="N735" s="5"/>
      <c r="O735" s="4"/>
      <c r="P735" s="5"/>
      <c r="Q735" s="4"/>
      <c r="R735" s="5"/>
      <c r="S735" s="4"/>
      <c r="T735" s="5"/>
      <c r="U735" s="4"/>
      <c r="V735" s="5"/>
      <c r="W735" s="4"/>
      <c r="X735" s="5"/>
      <c r="Y735" s="4"/>
      <c r="Z735" s="5"/>
      <c r="AA735" s="4"/>
      <c r="AB735" s="5"/>
      <c r="AC735" s="4"/>
      <c r="AD735" s="5"/>
      <c r="AE735" s="4"/>
      <c r="AF735" s="5"/>
      <c r="AG735" s="4"/>
      <c r="AH735" s="5"/>
      <c r="AI735" s="4"/>
      <c r="AJ735" s="5"/>
      <c r="AK735" s="4"/>
      <c r="AL735" s="5"/>
      <c r="AM735" s="4"/>
      <c r="AN735" s="5"/>
    </row>
    <row r="736">
      <c r="A736" s="4"/>
      <c r="B736" s="5"/>
      <c r="C736" s="4"/>
      <c r="D736" s="5"/>
      <c r="E736" s="4"/>
      <c r="F736" s="5"/>
      <c r="G736" s="4"/>
      <c r="H736" s="5"/>
      <c r="I736" s="4"/>
      <c r="J736" s="5"/>
      <c r="K736" s="4"/>
      <c r="L736" s="5"/>
      <c r="M736" s="4"/>
      <c r="N736" s="5"/>
      <c r="O736" s="4"/>
      <c r="P736" s="5"/>
      <c r="Q736" s="4"/>
      <c r="R736" s="5"/>
      <c r="S736" s="4"/>
      <c r="T736" s="5"/>
      <c r="U736" s="4"/>
      <c r="V736" s="5"/>
      <c r="W736" s="4"/>
      <c r="X736" s="5"/>
      <c r="Y736" s="4"/>
      <c r="Z736" s="5"/>
      <c r="AA736" s="4"/>
      <c r="AB736" s="5"/>
      <c r="AC736" s="4"/>
      <c r="AD736" s="5"/>
      <c r="AE736" s="4"/>
      <c r="AF736" s="5"/>
      <c r="AG736" s="4"/>
      <c r="AH736" s="5"/>
      <c r="AI736" s="4"/>
      <c r="AJ736" s="5"/>
      <c r="AK736" s="4"/>
      <c r="AL736" s="5"/>
      <c r="AM736" s="4"/>
      <c r="AN736" s="5"/>
    </row>
    <row r="737">
      <c r="A737" s="4"/>
      <c r="B737" s="5"/>
      <c r="C737" s="4"/>
      <c r="D737" s="5"/>
      <c r="E737" s="4"/>
      <c r="F737" s="5"/>
      <c r="G737" s="4"/>
      <c r="H737" s="5"/>
      <c r="I737" s="4"/>
      <c r="J737" s="5"/>
      <c r="K737" s="4"/>
      <c r="L737" s="5"/>
      <c r="M737" s="4"/>
      <c r="N737" s="5"/>
      <c r="O737" s="4"/>
      <c r="P737" s="5"/>
      <c r="Q737" s="4"/>
      <c r="R737" s="5"/>
      <c r="S737" s="4"/>
      <c r="T737" s="5"/>
      <c r="U737" s="4"/>
      <c r="V737" s="5"/>
      <c r="W737" s="4"/>
      <c r="X737" s="5"/>
      <c r="Y737" s="4"/>
      <c r="Z737" s="5"/>
      <c r="AA737" s="4"/>
      <c r="AB737" s="5"/>
      <c r="AC737" s="4"/>
      <c r="AD737" s="5"/>
      <c r="AE737" s="4"/>
      <c r="AF737" s="5"/>
      <c r="AG737" s="4"/>
      <c r="AH737" s="5"/>
      <c r="AI737" s="4"/>
      <c r="AJ737" s="5"/>
      <c r="AK737" s="4"/>
      <c r="AL737" s="5"/>
      <c r="AM737" s="4"/>
      <c r="AN737" s="5"/>
    </row>
    <row r="738">
      <c r="A738" s="4"/>
      <c r="B738" s="5"/>
      <c r="C738" s="4"/>
      <c r="D738" s="5"/>
      <c r="E738" s="4"/>
      <c r="F738" s="5"/>
      <c r="G738" s="4"/>
      <c r="H738" s="5"/>
      <c r="I738" s="4"/>
      <c r="J738" s="5"/>
      <c r="K738" s="4"/>
      <c r="L738" s="5"/>
      <c r="M738" s="4"/>
      <c r="N738" s="5"/>
      <c r="O738" s="4"/>
      <c r="P738" s="5"/>
      <c r="Q738" s="4"/>
      <c r="R738" s="5"/>
      <c r="S738" s="4"/>
      <c r="T738" s="5"/>
      <c r="U738" s="4"/>
      <c r="V738" s="5"/>
      <c r="W738" s="4"/>
      <c r="X738" s="5"/>
      <c r="Y738" s="4"/>
      <c r="Z738" s="5"/>
      <c r="AA738" s="4"/>
      <c r="AB738" s="5"/>
      <c r="AC738" s="4"/>
      <c r="AD738" s="5"/>
      <c r="AE738" s="4"/>
      <c r="AF738" s="5"/>
      <c r="AG738" s="4"/>
      <c r="AH738" s="5"/>
      <c r="AI738" s="4"/>
      <c r="AJ738" s="5"/>
      <c r="AK738" s="4"/>
      <c r="AL738" s="5"/>
      <c r="AM738" s="4"/>
      <c r="AN738" s="5"/>
    </row>
    <row r="739">
      <c r="A739" s="4"/>
      <c r="B739" s="5"/>
      <c r="C739" s="4"/>
      <c r="D739" s="5"/>
      <c r="E739" s="4"/>
      <c r="F739" s="5"/>
      <c r="G739" s="4"/>
      <c r="H739" s="5"/>
      <c r="I739" s="4"/>
      <c r="J739" s="5"/>
      <c r="K739" s="4"/>
      <c r="L739" s="5"/>
      <c r="M739" s="4"/>
      <c r="N739" s="5"/>
      <c r="O739" s="4"/>
      <c r="P739" s="5"/>
      <c r="Q739" s="4"/>
      <c r="R739" s="5"/>
      <c r="S739" s="4"/>
      <c r="T739" s="5"/>
      <c r="U739" s="4"/>
      <c r="V739" s="5"/>
      <c r="W739" s="4"/>
      <c r="X739" s="5"/>
      <c r="Y739" s="4"/>
      <c r="Z739" s="5"/>
      <c r="AA739" s="4"/>
      <c r="AB739" s="5"/>
      <c r="AC739" s="4"/>
      <c r="AD739" s="5"/>
      <c r="AE739" s="4"/>
      <c r="AF739" s="5"/>
      <c r="AG739" s="4"/>
      <c r="AH739" s="5"/>
      <c r="AI739" s="4"/>
      <c r="AJ739" s="5"/>
      <c r="AK739" s="4"/>
      <c r="AL739" s="5"/>
      <c r="AM739" s="4"/>
      <c r="AN739" s="5"/>
    </row>
    <row r="740">
      <c r="A740" s="4"/>
      <c r="B740" s="5"/>
      <c r="C740" s="4"/>
      <c r="D740" s="5"/>
      <c r="E740" s="4"/>
      <c r="F740" s="5"/>
      <c r="G740" s="4"/>
      <c r="H740" s="5"/>
      <c r="I740" s="4"/>
      <c r="J740" s="5"/>
      <c r="K740" s="4"/>
      <c r="L740" s="5"/>
      <c r="M740" s="4"/>
      <c r="N740" s="5"/>
      <c r="O740" s="4"/>
      <c r="P740" s="5"/>
      <c r="Q740" s="4"/>
      <c r="R740" s="5"/>
      <c r="S740" s="4"/>
      <c r="T740" s="5"/>
      <c r="U740" s="4"/>
      <c r="V740" s="5"/>
      <c r="W740" s="4"/>
      <c r="X740" s="5"/>
      <c r="Y740" s="4"/>
      <c r="Z740" s="5"/>
      <c r="AA740" s="4"/>
      <c r="AB740" s="5"/>
      <c r="AC740" s="4"/>
      <c r="AD740" s="5"/>
      <c r="AE740" s="4"/>
      <c r="AF740" s="5"/>
      <c r="AG740" s="4"/>
      <c r="AH740" s="5"/>
      <c r="AI740" s="4"/>
      <c r="AJ740" s="5"/>
      <c r="AK740" s="4"/>
      <c r="AL740" s="5"/>
      <c r="AM740" s="4"/>
      <c r="AN740" s="5"/>
    </row>
    <row r="741">
      <c r="A741" s="4"/>
      <c r="B741" s="5"/>
      <c r="C741" s="4"/>
      <c r="D741" s="5"/>
      <c r="E741" s="4"/>
      <c r="F741" s="5"/>
      <c r="G741" s="4"/>
      <c r="H741" s="5"/>
      <c r="I741" s="4"/>
      <c r="J741" s="5"/>
      <c r="K741" s="4"/>
      <c r="L741" s="5"/>
      <c r="M741" s="4"/>
      <c r="N741" s="5"/>
      <c r="O741" s="4"/>
      <c r="P741" s="5"/>
      <c r="Q741" s="4"/>
      <c r="R741" s="5"/>
      <c r="S741" s="4"/>
      <c r="T741" s="5"/>
      <c r="U741" s="4"/>
      <c r="V741" s="5"/>
      <c r="W741" s="4"/>
      <c r="X741" s="5"/>
      <c r="Y741" s="4"/>
      <c r="Z741" s="5"/>
      <c r="AA741" s="4"/>
      <c r="AB741" s="5"/>
      <c r="AC741" s="4"/>
      <c r="AD741" s="5"/>
      <c r="AE741" s="4"/>
      <c r="AF741" s="5"/>
      <c r="AG741" s="4"/>
      <c r="AH741" s="5"/>
      <c r="AI741" s="4"/>
      <c r="AJ741" s="5"/>
      <c r="AK741" s="4"/>
      <c r="AL741" s="5"/>
      <c r="AM741" s="4"/>
      <c r="AN741" s="5"/>
    </row>
    <row r="742">
      <c r="A742" s="4"/>
      <c r="B742" s="5"/>
      <c r="C742" s="4"/>
      <c r="D742" s="5"/>
      <c r="E742" s="4"/>
      <c r="F742" s="5"/>
      <c r="G742" s="4"/>
      <c r="H742" s="5"/>
      <c r="I742" s="4"/>
      <c r="J742" s="5"/>
      <c r="K742" s="4"/>
      <c r="L742" s="5"/>
      <c r="M742" s="4"/>
      <c r="N742" s="5"/>
      <c r="O742" s="4"/>
      <c r="P742" s="5"/>
      <c r="Q742" s="4"/>
      <c r="R742" s="5"/>
      <c r="S742" s="4"/>
      <c r="T742" s="5"/>
      <c r="U742" s="4"/>
      <c r="V742" s="5"/>
      <c r="W742" s="4"/>
      <c r="X742" s="5"/>
      <c r="Y742" s="4"/>
      <c r="Z742" s="5"/>
      <c r="AA742" s="4"/>
      <c r="AB742" s="5"/>
      <c r="AC742" s="4"/>
      <c r="AD742" s="5"/>
      <c r="AE742" s="4"/>
      <c r="AF742" s="5"/>
      <c r="AG742" s="4"/>
      <c r="AH742" s="5"/>
      <c r="AI742" s="4"/>
      <c r="AJ742" s="5"/>
      <c r="AK742" s="4"/>
      <c r="AL742" s="5"/>
      <c r="AM742" s="4"/>
      <c r="AN742" s="5"/>
    </row>
    <row r="743">
      <c r="A743" s="4"/>
      <c r="B743" s="5"/>
      <c r="C743" s="4"/>
      <c r="D743" s="5"/>
      <c r="E743" s="4"/>
      <c r="F743" s="5"/>
      <c r="G743" s="4"/>
      <c r="H743" s="5"/>
      <c r="I743" s="4"/>
      <c r="J743" s="5"/>
      <c r="K743" s="4"/>
      <c r="L743" s="5"/>
      <c r="M743" s="4"/>
      <c r="N743" s="5"/>
      <c r="O743" s="4"/>
      <c r="P743" s="5"/>
      <c r="Q743" s="4"/>
      <c r="R743" s="5"/>
      <c r="S743" s="4"/>
      <c r="T743" s="5"/>
      <c r="U743" s="4"/>
      <c r="V743" s="5"/>
      <c r="W743" s="4"/>
      <c r="X743" s="5"/>
      <c r="Y743" s="4"/>
      <c r="Z743" s="5"/>
      <c r="AA743" s="4"/>
      <c r="AB743" s="5"/>
      <c r="AC743" s="4"/>
      <c r="AD743" s="5"/>
      <c r="AE743" s="4"/>
      <c r="AF743" s="5"/>
      <c r="AG743" s="4"/>
      <c r="AH743" s="5"/>
      <c r="AI743" s="4"/>
      <c r="AJ743" s="5"/>
      <c r="AK743" s="4"/>
      <c r="AL743" s="5"/>
      <c r="AM743" s="4"/>
      <c r="AN743" s="5"/>
    </row>
    <row r="744">
      <c r="A744" s="4"/>
      <c r="B744" s="5"/>
      <c r="C744" s="4"/>
      <c r="D744" s="5"/>
      <c r="E744" s="4"/>
      <c r="F744" s="5"/>
      <c r="G744" s="4"/>
      <c r="H744" s="5"/>
      <c r="I744" s="4"/>
      <c r="J744" s="5"/>
      <c r="K744" s="4"/>
      <c r="L744" s="5"/>
      <c r="M744" s="4"/>
      <c r="N744" s="5"/>
      <c r="O744" s="4"/>
      <c r="P744" s="5"/>
      <c r="Q744" s="4"/>
      <c r="R744" s="5"/>
      <c r="S744" s="4"/>
      <c r="T744" s="5"/>
      <c r="U744" s="4"/>
      <c r="V744" s="5"/>
      <c r="W744" s="4"/>
      <c r="X744" s="5"/>
      <c r="Y744" s="4"/>
      <c r="Z744" s="5"/>
      <c r="AA744" s="4"/>
      <c r="AB744" s="5"/>
      <c r="AC744" s="4"/>
      <c r="AD744" s="5"/>
      <c r="AE744" s="4"/>
      <c r="AF744" s="5"/>
      <c r="AG744" s="4"/>
      <c r="AH744" s="5"/>
      <c r="AI744" s="4"/>
      <c r="AJ744" s="5"/>
      <c r="AK744" s="4"/>
      <c r="AL744" s="5"/>
      <c r="AM744" s="4"/>
      <c r="AN744" s="5"/>
    </row>
    <row r="745">
      <c r="A745" s="4"/>
      <c r="B745" s="5"/>
      <c r="C745" s="4"/>
      <c r="D745" s="5"/>
      <c r="E745" s="4"/>
      <c r="F745" s="5"/>
      <c r="G745" s="4"/>
      <c r="H745" s="5"/>
      <c r="I745" s="4"/>
      <c r="J745" s="5"/>
      <c r="K745" s="4"/>
      <c r="L745" s="5"/>
      <c r="M745" s="4"/>
      <c r="N745" s="5"/>
      <c r="O745" s="4"/>
      <c r="P745" s="5"/>
      <c r="Q745" s="4"/>
      <c r="R745" s="5"/>
      <c r="S745" s="4"/>
      <c r="T745" s="5"/>
      <c r="U745" s="4"/>
      <c r="V745" s="5"/>
      <c r="W745" s="4"/>
      <c r="X745" s="5"/>
      <c r="Y745" s="4"/>
      <c r="Z745" s="5"/>
      <c r="AA745" s="4"/>
      <c r="AB745" s="5"/>
      <c r="AC745" s="4"/>
      <c r="AD745" s="5"/>
      <c r="AE745" s="4"/>
      <c r="AF745" s="5"/>
      <c r="AG745" s="4"/>
      <c r="AH745" s="5"/>
      <c r="AI745" s="4"/>
      <c r="AJ745" s="5"/>
      <c r="AK745" s="4"/>
      <c r="AL745" s="5"/>
      <c r="AM745" s="4"/>
      <c r="AN745" s="5"/>
    </row>
    <row r="746">
      <c r="A746" s="4"/>
      <c r="B746" s="5"/>
      <c r="C746" s="4"/>
      <c r="D746" s="5"/>
      <c r="E746" s="4"/>
      <c r="F746" s="5"/>
      <c r="G746" s="4"/>
      <c r="H746" s="5"/>
      <c r="I746" s="4"/>
      <c r="J746" s="5"/>
      <c r="K746" s="4"/>
      <c r="L746" s="5"/>
      <c r="M746" s="4"/>
      <c r="N746" s="5"/>
      <c r="O746" s="4"/>
      <c r="P746" s="5"/>
      <c r="Q746" s="4"/>
      <c r="R746" s="5"/>
      <c r="S746" s="4"/>
      <c r="T746" s="5"/>
      <c r="U746" s="4"/>
      <c r="V746" s="5"/>
      <c r="W746" s="4"/>
      <c r="X746" s="5"/>
      <c r="Y746" s="4"/>
      <c r="Z746" s="5"/>
      <c r="AA746" s="4"/>
      <c r="AB746" s="5"/>
      <c r="AC746" s="4"/>
      <c r="AD746" s="5"/>
      <c r="AE746" s="4"/>
      <c r="AF746" s="5"/>
      <c r="AG746" s="4"/>
      <c r="AH746" s="5"/>
      <c r="AI746" s="4"/>
      <c r="AJ746" s="5"/>
      <c r="AK746" s="4"/>
      <c r="AL746" s="5"/>
      <c r="AM746" s="4"/>
      <c r="AN746" s="5"/>
    </row>
    <row r="747">
      <c r="A747" s="4"/>
      <c r="B747" s="5"/>
      <c r="C747" s="4"/>
      <c r="D747" s="5"/>
      <c r="E747" s="4"/>
      <c r="F747" s="5"/>
      <c r="G747" s="4"/>
      <c r="H747" s="5"/>
      <c r="I747" s="4"/>
      <c r="J747" s="5"/>
      <c r="K747" s="4"/>
      <c r="L747" s="5"/>
      <c r="M747" s="4"/>
      <c r="N747" s="5"/>
      <c r="O747" s="4"/>
      <c r="P747" s="5"/>
      <c r="Q747" s="4"/>
      <c r="R747" s="5"/>
      <c r="S747" s="4"/>
      <c r="T747" s="5"/>
      <c r="U747" s="4"/>
      <c r="V747" s="5"/>
      <c r="W747" s="4"/>
      <c r="X747" s="5"/>
      <c r="Y747" s="4"/>
      <c r="Z747" s="5"/>
      <c r="AA747" s="4"/>
      <c r="AB747" s="5"/>
      <c r="AC747" s="4"/>
      <c r="AD747" s="5"/>
      <c r="AE747" s="4"/>
      <c r="AF747" s="5"/>
      <c r="AG747" s="4"/>
      <c r="AH747" s="5"/>
      <c r="AI747" s="4"/>
      <c r="AJ747" s="5"/>
      <c r="AK747" s="4"/>
      <c r="AL747" s="5"/>
      <c r="AM747" s="4"/>
      <c r="AN747" s="5"/>
    </row>
    <row r="748">
      <c r="A748" s="4"/>
      <c r="B748" s="5"/>
      <c r="C748" s="4"/>
      <c r="D748" s="5"/>
      <c r="E748" s="4"/>
      <c r="F748" s="5"/>
      <c r="G748" s="4"/>
      <c r="H748" s="5"/>
      <c r="I748" s="4"/>
      <c r="J748" s="5"/>
      <c r="K748" s="4"/>
      <c r="L748" s="5"/>
      <c r="M748" s="4"/>
      <c r="N748" s="5"/>
      <c r="O748" s="4"/>
      <c r="P748" s="5"/>
      <c r="Q748" s="4"/>
      <c r="R748" s="5"/>
      <c r="S748" s="4"/>
      <c r="T748" s="5"/>
      <c r="U748" s="4"/>
      <c r="V748" s="5"/>
      <c r="W748" s="4"/>
      <c r="X748" s="5"/>
      <c r="Y748" s="4"/>
      <c r="Z748" s="5"/>
      <c r="AA748" s="4"/>
      <c r="AB748" s="5"/>
      <c r="AC748" s="4"/>
      <c r="AD748" s="5"/>
      <c r="AE748" s="4"/>
      <c r="AF748" s="5"/>
      <c r="AG748" s="4"/>
      <c r="AH748" s="5"/>
      <c r="AI748" s="4"/>
      <c r="AJ748" s="5"/>
      <c r="AK748" s="4"/>
      <c r="AL748" s="5"/>
      <c r="AM748" s="4"/>
      <c r="AN748" s="5"/>
    </row>
    <row r="749">
      <c r="A749" s="4"/>
      <c r="B749" s="5"/>
      <c r="C749" s="4"/>
      <c r="D749" s="5"/>
      <c r="E749" s="4"/>
      <c r="F749" s="5"/>
      <c r="G749" s="4"/>
      <c r="H749" s="5"/>
      <c r="I749" s="4"/>
      <c r="J749" s="5"/>
      <c r="K749" s="4"/>
      <c r="L749" s="5"/>
      <c r="M749" s="4"/>
      <c r="N749" s="5"/>
      <c r="O749" s="4"/>
      <c r="P749" s="5"/>
      <c r="Q749" s="4"/>
      <c r="R749" s="5"/>
      <c r="S749" s="4"/>
      <c r="T749" s="5"/>
      <c r="U749" s="4"/>
      <c r="V749" s="5"/>
      <c r="W749" s="4"/>
      <c r="X749" s="5"/>
      <c r="Y749" s="4"/>
      <c r="Z749" s="5"/>
      <c r="AA749" s="4"/>
      <c r="AB749" s="5"/>
      <c r="AC749" s="4"/>
      <c r="AD749" s="5"/>
      <c r="AE749" s="4"/>
      <c r="AF749" s="5"/>
      <c r="AG749" s="4"/>
      <c r="AH749" s="5"/>
      <c r="AI749" s="4"/>
      <c r="AJ749" s="5"/>
      <c r="AK749" s="4"/>
      <c r="AL749" s="5"/>
      <c r="AM749" s="4"/>
      <c r="AN749" s="5"/>
    </row>
    <row r="750">
      <c r="A750" s="4"/>
      <c r="B750" s="5"/>
      <c r="C750" s="4"/>
      <c r="D750" s="5"/>
      <c r="E750" s="4"/>
      <c r="F750" s="5"/>
      <c r="G750" s="4"/>
      <c r="H750" s="5"/>
      <c r="I750" s="4"/>
      <c r="J750" s="5"/>
      <c r="K750" s="4"/>
      <c r="L750" s="5"/>
      <c r="M750" s="4"/>
      <c r="N750" s="5"/>
      <c r="O750" s="4"/>
      <c r="P750" s="5"/>
      <c r="Q750" s="4"/>
      <c r="R750" s="5"/>
      <c r="S750" s="4"/>
      <c r="T750" s="5"/>
      <c r="U750" s="4"/>
      <c r="V750" s="5"/>
      <c r="W750" s="4"/>
      <c r="X750" s="5"/>
      <c r="Y750" s="4"/>
      <c r="Z750" s="5"/>
      <c r="AA750" s="4"/>
      <c r="AB750" s="5"/>
      <c r="AC750" s="4"/>
      <c r="AD750" s="5"/>
      <c r="AE750" s="4"/>
      <c r="AF750" s="5"/>
      <c r="AG750" s="4"/>
      <c r="AH750" s="5"/>
      <c r="AI750" s="4"/>
      <c r="AJ750" s="5"/>
      <c r="AK750" s="4"/>
      <c r="AL750" s="5"/>
      <c r="AM750" s="4"/>
      <c r="AN750" s="5"/>
    </row>
    <row r="751">
      <c r="A751" s="4"/>
      <c r="B751" s="5"/>
      <c r="C751" s="4"/>
      <c r="D751" s="5"/>
      <c r="E751" s="4"/>
      <c r="F751" s="5"/>
      <c r="G751" s="4"/>
      <c r="H751" s="5"/>
      <c r="I751" s="4"/>
      <c r="J751" s="5"/>
      <c r="K751" s="4"/>
      <c r="L751" s="5"/>
      <c r="M751" s="4"/>
      <c r="N751" s="5"/>
      <c r="O751" s="4"/>
      <c r="P751" s="5"/>
      <c r="Q751" s="4"/>
      <c r="R751" s="5"/>
      <c r="S751" s="4"/>
      <c r="T751" s="5"/>
      <c r="U751" s="4"/>
      <c r="V751" s="5"/>
      <c r="W751" s="4"/>
      <c r="X751" s="5"/>
      <c r="Y751" s="4"/>
      <c r="Z751" s="5"/>
      <c r="AA751" s="4"/>
      <c r="AB751" s="5"/>
      <c r="AC751" s="4"/>
      <c r="AD751" s="5"/>
      <c r="AE751" s="4"/>
      <c r="AF751" s="5"/>
      <c r="AG751" s="4"/>
      <c r="AH751" s="5"/>
      <c r="AI751" s="4"/>
      <c r="AJ751" s="5"/>
      <c r="AK751" s="4"/>
      <c r="AL751" s="5"/>
      <c r="AM751" s="4"/>
      <c r="AN751" s="5"/>
    </row>
    <row r="752">
      <c r="A752" s="4"/>
      <c r="B752" s="5"/>
      <c r="C752" s="4"/>
      <c r="D752" s="5"/>
      <c r="E752" s="4"/>
      <c r="F752" s="5"/>
      <c r="G752" s="4"/>
      <c r="H752" s="5"/>
      <c r="I752" s="4"/>
      <c r="J752" s="5"/>
      <c r="K752" s="4"/>
      <c r="L752" s="5"/>
      <c r="M752" s="4"/>
      <c r="N752" s="5"/>
      <c r="O752" s="4"/>
      <c r="P752" s="5"/>
      <c r="Q752" s="4"/>
      <c r="R752" s="5"/>
      <c r="S752" s="4"/>
      <c r="T752" s="5"/>
      <c r="U752" s="4"/>
      <c r="V752" s="5"/>
      <c r="W752" s="4"/>
      <c r="X752" s="5"/>
      <c r="Y752" s="4"/>
      <c r="Z752" s="5"/>
      <c r="AA752" s="4"/>
      <c r="AB752" s="5"/>
      <c r="AC752" s="4"/>
      <c r="AD752" s="5"/>
      <c r="AE752" s="4"/>
      <c r="AF752" s="5"/>
      <c r="AG752" s="4"/>
      <c r="AH752" s="5"/>
      <c r="AI752" s="4"/>
      <c r="AJ752" s="5"/>
      <c r="AK752" s="4"/>
      <c r="AL752" s="5"/>
      <c r="AM752" s="4"/>
      <c r="AN752" s="5"/>
    </row>
    <row r="753">
      <c r="A753" s="4"/>
      <c r="B753" s="5"/>
      <c r="C753" s="4"/>
      <c r="D753" s="5"/>
      <c r="E753" s="4"/>
      <c r="F753" s="5"/>
      <c r="G753" s="4"/>
      <c r="H753" s="5"/>
      <c r="I753" s="4"/>
      <c r="J753" s="5"/>
      <c r="K753" s="4"/>
      <c r="L753" s="5"/>
      <c r="M753" s="4"/>
      <c r="N753" s="5"/>
      <c r="O753" s="4"/>
      <c r="P753" s="5"/>
      <c r="Q753" s="4"/>
      <c r="R753" s="5"/>
      <c r="S753" s="4"/>
      <c r="T753" s="5"/>
      <c r="U753" s="4"/>
      <c r="V753" s="5"/>
      <c r="W753" s="4"/>
      <c r="X753" s="5"/>
      <c r="Y753" s="4"/>
      <c r="Z753" s="5"/>
      <c r="AA753" s="4"/>
      <c r="AB753" s="5"/>
      <c r="AC753" s="4"/>
      <c r="AD753" s="5"/>
      <c r="AE753" s="4"/>
      <c r="AF753" s="5"/>
      <c r="AG753" s="4"/>
      <c r="AH753" s="5"/>
      <c r="AI753" s="4"/>
      <c r="AJ753" s="5"/>
      <c r="AK753" s="4"/>
      <c r="AL753" s="5"/>
      <c r="AM753" s="4"/>
      <c r="AN753" s="5"/>
    </row>
    <row r="754">
      <c r="A754" s="4"/>
      <c r="B754" s="5"/>
      <c r="C754" s="4"/>
      <c r="D754" s="5"/>
      <c r="E754" s="4"/>
      <c r="F754" s="5"/>
      <c r="G754" s="4"/>
      <c r="H754" s="5"/>
      <c r="I754" s="4"/>
      <c r="J754" s="5"/>
      <c r="K754" s="4"/>
      <c r="L754" s="5"/>
      <c r="M754" s="4"/>
      <c r="N754" s="5"/>
      <c r="O754" s="4"/>
      <c r="P754" s="5"/>
      <c r="Q754" s="4"/>
      <c r="R754" s="5"/>
      <c r="S754" s="4"/>
      <c r="T754" s="5"/>
      <c r="U754" s="4"/>
      <c r="V754" s="5"/>
      <c r="W754" s="4"/>
      <c r="X754" s="5"/>
      <c r="Y754" s="4"/>
      <c r="Z754" s="5"/>
      <c r="AA754" s="4"/>
      <c r="AB754" s="5"/>
      <c r="AC754" s="4"/>
      <c r="AD754" s="5"/>
      <c r="AE754" s="4"/>
      <c r="AF754" s="5"/>
      <c r="AG754" s="4"/>
      <c r="AH754" s="5"/>
      <c r="AI754" s="4"/>
      <c r="AJ754" s="5"/>
      <c r="AK754" s="4"/>
      <c r="AL754" s="5"/>
      <c r="AM754" s="4"/>
      <c r="AN754" s="5"/>
    </row>
    <row r="755">
      <c r="A755" s="4"/>
      <c r="B755" s="5"/>
      <c r="C755" s="4"/>
      <c r="D755" s="5"/>
      <c r="E755" s="4"/>
      <c r="F755" s="5"/>
      <c r="G755" s="4"/>
      <c r="H755" s="5"/>
      <c r="I755" s="4"/>
      <c r="J755" s="5"/>
      <c r="K755" s="4"/>
      <c r="L755" s="5"/>
      <c r="M755" s="4"/>
      <c r="N755" s="5"/>
      <c r="O755" s="4"/>
      <c r="P755" s="5"/>
      <c r="Q755" s="4"/>
      <c r="R755" s="5"/>
      <c r="S755" s="4"/>
      <c r="T755" s="5"/>
      <c r="U755" s="4"/>
      <c r="V755" s="5"/>
      <c r="W755" s="4"/>
      <c r="X755" s="5"/>
      <c r="Y755" s="4"/>
      <c r="Z755" s="5"/>
      <c r="AA755" s="4"/>
      <c r="AB755" s="5"/>
      <c r="AC755" s="4"/>
      <c r="AD755" s="5"/>
      <c r="AE755" s="4"/>
      <c r="AF755" s="5"/>
      <c r="AG755" s="4"/>
      <c r="AH755" s="5"/>
      <c r="AI755" s="4"/>
      <c r="AJ755" s="5"/>
      <c r="AK755" s="4"/>
      <c r="AL755" s="5"/>
      <c r="AM755" s="4"/>
      <c r="AN755" s="5"/>
    </row>
    <row r="756">
      <c r="A756" s="4"/>
      <c r="B756" s="5"/>
      <c r="C756" s="4"/>
      <c r="D756" s="5"/>
      <c r="E756" s="4"/>
      <c r="F756" s="5"/>
      <c r="G756" s="4"/>
      <c r="H756" s="5"/>
      <c r="I756" s="4"/>
      <c r="J756" s="5"/>
      <c r="K756" s="4"/>
      <c r="L756" s="5"/>
      <c r="M756" s="4"/>
      <c r="N756" s="5"/>
      <c r="O756" s="4"/>
      <c r="P756" s="5"/>
      <c r="Q756" s="4"/>
      <c r="R756" s="5"/>
      <c r="S756" s="4"/>
      <c r="T756" s="5"/>
      <c r="U756" s="4"/>
      <c r="V756" s="5"/>
      <c r="W756" s="4"/>
      <c r="X756" s="5"/>
      <c r="Y756" s="4"/>
      <c r="Z756" s="5"/>
      <c r="AA756" s="4"/>
      <c r="AB756" s="5"/>
      <c r="AC756" s="4"/>
      <c r="AD756" s="5"/>
      <c r="AE756" s="4"/>
      <c r="AF756" s="5"/>
      <c r="AG756" s="4"/>
      <c r="AH756" s="5"/>
      <c r="AI756" s="4"/>
      <c r="AJ756" s="5"/>
      <c r="AK756" s="4"/>
      <c r="AL756" s="5"/>
      <c r="AM756" s="4"/>
      <c r="AN756" s="5"/>
    </row>
    <row r="757">
      <c r="A757" s="4"/>
      <c r="B757" s="5"/>
      <c r="C757" s="4"/>
      <c r="D757" s="5"/>
      <c r="E757" s="4"/>
      <c r="F757" s="5"/>
      <c r="G757" s="4"/>
      <c r="H757" s="5"/>
      <c r="I757" s="4"/>
      <c r="J757" s="5"/>
      <c r="K757" s="4"/>
      <c r="L757" s="5"/>
      <c r="M757" s="4"/>
      <c r="N757" s="5"/>
      <c r="O757" s="4"/>
      <c r="P757" s="5"/>
      <c r="Q757" s="4"/>
      <c r="R757" s="5"/>
      <c r="S757" s="4"/>
      <c r="T757" s="5"/>
      <c r="U757" s="4"/>
      <c r="V757" s="5"/>
      <c r="W757" s="4"/>
      <c r="X757" s="5"/>
      <c r="Y757" s="4"/>
      <c r="Z757" s="5"/>
      <c r="AA757" s="4"/>
      <c r="AB757" s="5"/>
      <c r="AC757" s="4"/>
      <c r="AD757" s="5"/>
      <c r="AE757" s="4"/>
      <c r="AF757" s="5"/>
      <c r="AG757" s="4"/>
      <c r="AH757" s="5"/>
      <c r="AI757" s="4"/>
      <c r="AJ757" s="5"/>
      <c r="AK757" s="4"/>
      <c r="AL757" s="5"/>
      <c r="AM757" s="4"/>
      <c r="AN757" s="5"/>
    </row>
    <row r="758">
      <c r="A758" s="4"/>
      <c r="B758" s="5"/>
      <c r="C758" s="4"/>
      <c r="D758" s="5"/>
      <c r="E758" s="4"/>
      <c r="F758" s="5"/>
      <c r="G758" s="4"/>
      <c r="H758" s="5"/>
      <c r="I758" s="4"/>
      <c r="J758" s="5"/>
      <c r="K758" s="4"/>
      <c r="L758" s="5"/>
      <c r="M758" s="4"/>
      <c r="N758" s="5"/>
      <c r="O758" s="4"/>
      <c r="P758" s="5"/>
      <c r="Q758" s="4"/>
      <c r="R758" s="5"/>
      <c r="S758" s="4"/>
      <c r="T758" s="5"/>
      <c r="U758" s="4"/>
      <c r="V758" s="5"/>
      <c r="W758" s="4"/>
      <c r="X758" s="5"/>
      <c r="Y758" s="4"/>
      <c r="Z758" s="5"/>
      <c r="AA758" s="4"/>
      <c r="AB758" s="5"/>
      <c r="AC758" s="4"/>
      <c r="AD758" s="5"/>
      <c r="AE758" s="4"/>
      <c r="AF758" s="5"/>
      <c r="AG758" s="4"/>
      <c r="AH758" s="5"/>
      <c r="AI758" s="4"/>
      <c r="AJ758" s="5"/>
      <c r="AK758" s="4"/>
      <c r="AL758" s="5"/>
      <c r="AM758" s="4"/>
      <c r="AN758" s="5"/>
    </row>
    <row r="759">
      <c r="A759" s="4"/>
      <c r="B759" s="5"/>
      <c r="C759" s="4"/>
      <c r="D759" s="5"/>
      <c r="E759" s="4"/>
      <c r="F759" s="5"/>
      <c r="G759" s="4"/>
      <c r="H759" s="5"/>
      <c r="I759" s="4"/>
      <c r="J759" s="5"/>
      <c r="K759" s="4"/>
      <c r="L759" s="5"/>
      <c r="M759" s="4"/>
      <c r="N759" s="5"/>
      <c r="O759" s="4"/>
      <c r="P759" s="5"/>
      <c r="Q759" s="4"/>
      <c r="R759" s="5"/>
      <c r="S759" s="4"/>
      <c r="T759" s="5"/>
      <c r="U759" s="4"/>
      <c r="V759" s="5"/>
      <c r="W759" s="4"/>
      <c r="X759" s="5"/>
      <c r="Y759" s="4"/>
      <c r="Z759" s="5"/>
      <c r="AA759" s="4"/>
      <c r="AB759" s="5"/>
      <c r="AC759" s="4"/>
      <c r="AD759" s="5"/>
      <c r="AE759" s="4"/>
      <c r="AF759" s="5"/>
      <c r="AG759" s="4"/>
      <c r="AH759" s="5"/>
      <c r="AI759" s="4"/>
      <c r="AJ759" s="5"/>
      <c r="AK759" s="4"/>
      <c r="AL759" s="5"/>
      <c r="AM759" s="4"/>
      <c r="AN759" s="5"/>
    </row>
    <row r="760">
      <c r="A760" s="4"/>
      <c r="B760" s="5"/>
      <c r="C760" s="4"/>
      <c r="D760" s="5"/>
      <c r="E760" s="4"/>
      <c r="F760" s="5"/>
      <c r="G760" s="4"/>
      <c r="H760" s="5"/>
      <c r="I760" s="4"/>
      <c r="J760" s="5"/>
      <c r="K760" s="4"/>
      <c r="L760" s="5"/>
      <c r="M760" s="4"/>
      <c r="N760" s="5"/>
      <c r="O760" s="4"/>
      <c r="P760" s="5"/>
      <c r="Q760" s="4"/>
      <c r="R760" s="5"/>
      <c r="S760" s="4"/>
      <c r="T760" s="5"/>
      <c r="U760" s="4"/>
      <c r="V760" s="5"/>
      <c r="W760" s="4"/>
      <c r="X760" s="5"/>
      <c r="Y760" s="4"/>
      <c r="Z760" s="5"/>
      <c r="AA760" s="4"/>
      <c r="AB760" s="5"/>
      <c r="AC760" s="4"/>
      <c r="AD760" s="5"/>
      <c r="AE760" s="4"/>
      <c r="AF760" s="5"/>
      <c r="AG760" s="4"/>
      <c r="AH760" s="5"/>
      <c r="AI760" s="4"/>
      <c r="AJ760" s="5"/>
      <c r="AK760" s="4"/>
      <c r="AL760" s="5"/>
      <c r="AM760" s="4"/>
      <c r="AN760" s="5"/>
    </row>
    <row r="761">
      <c r="A761" s="4"/>
      <c r="B761" s="5"/>
      <c r="C761" s="4"/>
      <c r="D761" s="5"/>
      <c r="E761" s="4"/>
      <c r="F761" s="5"/>
      <c r="G761" s="4"/>
      <c r="H761" s="5"/>
      <c r="I761" s="4"/>
      <c r="J761" s="5"/>
      <c r="K761" s="4"/>
      <c r="L761" s="5"/>
      <c r="M761" s="4"/>
      <c r="N761" s="5"/>
      <c r="O761" s="4"/>
      <c r="P761" s="5"/>
      <c r="Q761" s="4"/>
      <c r="R761" s="5"/>
      <c r="S761" s="4"/>
      <c r="T761" s="5"/>
      <c r="U761" s="4"/>
      <c r="V761" s="5"/>
      <c r="W761" s="4"/>
      <c r="X761" s="5"/>
      <c r="Y761" s="4"/>
      <c r="Z761" s="5"/>
      <c r="AA761" s="4"/>
      <c r="AB761" s="5"/>
      <c r="AC761" s="4"/>
      <c r="AD761" s="5"/>
      <c r="AE761" s="4"/>
      <c r="AF761" s="5"/>
      <c r="AG761" s="4"/>
      <c r="AH761" s="5"/>
      <c r="AI761" s="4"/>
      <c r="AJ761" s="5"/>
      <c r="AK761" s="4"/>
      <c r="AL761" s="5"/>
      <c r="AM761" s="4"/>
      <c r="AN761" s="5"/>
    </row>
    <row r="762">
      <c r="A762" s="4"/>
      <c r="B762" s="5"/>
      <c r="C762" s="4"/>
      <c r="D762" s="5"/>
      <c r="E762" s="4"/>
      <c r="F762" s="5"/>
      <c r="G762" s="4"/>
      <c r="H762" s="5"/>
      <c r="I762" s="4"/>
      <c r="J762" s="5"/>
      <c r="K762" s="4"/>
      <c r="L762" s="5"/>
      <c r="M762" s="4"/>
      <c r="N762" s="5"/>
      <c r="O762" s="4"/>
      <c r="P762" s="5"/>
      <c r="Q762" s="4"/>
      <c r="R762" s="5"/>
      <c r="S762" s="4"/>
      <c r="T762" s="5"/>
      <c r="U762" s="4"/>
      <c r="V762" s="5"/>
      <c r="W762" s="4"/>
      <c r="X762" s="5"/>
      <c r="Y762" s="4"/>
      <c r="Z762" s="5"/>
      <c r="AA762" s="4"/>
      <c r="AB762" s="5"/>
      <c r="AC762" s="4"/>
      <c r="AD762" s="5"/>
      <c r="AE762" s="4"/>
      <c r="AF762" s="5"/>
      <c r="AG762" s="4"/>
      <c r="AH762" s="5"/>
      <c r="AI762" s="4"/>
      <c r="AJ762" s="5"/>
      <c r="AK762" s="4"/>
      <c r="AL762" s="5"/>
      <c r="AM762" s="4"/>
      <c r="AN762" s="5"/>
    </row>
    <row r="763">
      <c r="A763" s="4"/>
      <c r="B763" s="5"/>
      <c r="C763" s="4"/>
      <c r="D763" s="5"/>
      <c r="E763" s="4"/>
      <c r="F763" s="5"/>
      <c r="G763" s="4"/>
      <c r="H763" s="5"/>
      <c r="I763" s="4"/>
      <c r="J763" s="5"/>
      <c r="K763" s="4"/>
      <c r="L763" s="5"/>
      <c r="M763" s="4"/>
      <c r="N763" s="5"/>
      <c r="O763" s="4"/>
      <c r="P763" s="5"/>
      <c r="Q763" s="4"/>
      <c r="R763" s="5"/>
      <c r="S763" s="4"/>
      <c r="T763" s="5"/>
      <c r="U763" s="4"/>
      <c r="V763" s="5"/>
      <c r="W763" s="4"/>
      <c r="X763" s="5"/>
      <c r="Y763" s="4"/>
      <c r="Z763" s="5"/>
      <c r="AA763" s="4"/>
      <c r="AB763" s="5"/>
      <c r="AC763" s="4"/>
      <c r="AD763" s="5"/>
      <c r="AE763" s="4"/>
      <c r="AF763" s="5"/>
      <c r="AG763" s="4"/>
      <c r="AH763" s="5"/>
      <c r="AI763" s="4"/>
      <c r="AJ763" s="5"/>
      <c r="AK763" s="4"/>
      <c r="AL763" s="5"/>
      <c r="AM763" s="4"/>
      <c r="AN763" s="5"/>
    </row>
    <row r="764">
      <c r="A764" s="4"/>
      <c r="B764" s="5"/>
      <c r="C764" s="4"/>
      <c r="D764" s="5"/>
      <c r="E764" s="4"/>
      <c r="F764" s="5"/>
      <c r="G764" s="4"/>
      <c r="H764" s="5"/>
      <c r="I764" s="4"/>
      <c r="J764" s="5"/>
      <c r="K764" s="4"/>
      <c r="L764" s="5"/>
      <c r="M764" s="4"/>
      <c r="N764" s="5"/>
      <c r="O764" s="4"/>
      <c r="P764" s="5"/>
      <c r="Q764" s="4"/>
      <c r="R764" s="5"/>
      <c r="S764" s="4"/>
      <c r="T764" s="5"/>
      <c r="U764" s="4"/>
      <c r="V764" s="5"/>
      <c r="W764" s="4"/>
      <c r="X764" s="5"/>
      <c r="Y764" s="4"/>
      <c r="Z764" s="5"/>
      <c r="AA764" s="4"/>
      <c r="AB764" s="5"/>
      <c r="AC764" s="4"/>
      <c r="AD764" s="5"/>
      <c r="AE764" s="4"/>
      <c r="AF764" s="5"/>
      <c r="AG764" s="4"/>
      <c r="AH764" s="5"/>
      <c r="AI764" s="4"/>
      <c r="AJ764" s="5"/>
      <c r="AK764" s="4"/>
      <c r="AL764" s="5"/>
      <c r="AM764" s="4"/>
      <c r="AN764" s="5"/>
    </row>
    <row r="765">
      <c r="A765" s="4"/>
      <c r="B765" s="5"/>
      <c r="C765" s="4"/>
      <c r="D765" s="5"/>
      <c r="E765" s="4"/>
      <c r="F765" s="5"/>
      <c r="G765" s="4"/>
      <c r="H765" s="5"/>
      <c r="I765" s="4"/>
      <c r="J765" s="5"/>
      <c r="K765" s="4"/>
      <c r="L765" s="5"/>
      <c r="M765" s="4"/>
      <c r="N765" s="5"/>
      <c r="O765" s="4"/>
      <c r="P765" s="5"/>
      <c r="Q765" s="4"/>
      <c r="R765" s="5"/>
      <c r="S765" s="4"/>
      <c r="T765" s="5"/>
      <c r="U765" s="4"/>
      <c r="V765" s="5"/>
      <c r="W765" s="4"/>
      <c r="X765" s="5"/>
      <c r="Y765" s="4"/>
      <c r="Z765" s="5"/>
      <c r="AA765" s="4"/>
      <c r="AB765" s="5"/>
      <c r="AC765" s="4"/>
      <c r="AD765" s="5"/>
      <c r="AE765" s="4"/>
      <c r="AF765" s="5"/>
      <c r="AG765" s="4"/>
      <c r="AH765" s="5"/>
      <c r="AI765" s="4"/>
      <c r="AJ765" s="5"/>
      <c r="AK765" s="4"/>
      <c r="AL765" s="5"/>
      <c r="AM765" s="4"/>
      <c r="AN765" s="5"/>
    </row>
    <row r="766">
      <c r="A766" s="4"/>
      <c r="B766" s="5"/>
      <c r="C766" s="4"/>
      <c r="D766" s="5"/>
      <c r="E766" s="4"/>
      <c r="F766" s="5"/>
      <c r="G766" s="4"/>
      <c r="H766" s="5"/>
      <c r="I766" s="4"/>
      <c r="J766" s="5"/>
      <c r="K766" s="4"/>
      <c r="L766" s="5"/>
      <c r="M766" s="4"/>
      <c r="N766" s="5"/>
      <c r="O766" s="4"/>
      <c r="P766" s="5"/>
      <c r="Q766" s="4"/>
      <c r="R766" s="5"/>
      <c r="S766" s="4"/>
      <c r="T766" s="5"/>
      <c r="U766" s="4"/>
      <c r="V766" s="5"/>
      <c r="W766" s="4"/>
      <c r="X766" s="5"/>
      <c r="Y766" s="4"/>
      <c r="Z766" s="5"/>
      <c r="AA766" s="4"/>
      <c r="AB766" s="5"/>
      <c r="AC766" s="4"/>
      <c r="AD766" s="5"/>
      <c r="AE766" s="4"/>
      <c r="AF766" s="5"/>
      <c r="AG766" s="4"/>
      <c r="AH766" s="5"/>
      <c r="AI766" s="4"/>
      <c r="AJ766" s="5"/>
      <c r="AK766" s="4"/>
      <c r="AL766" s="5"/>
      <c r="AM766" s="4"/>
      <c r="AN766" s="5"/>
    </row>
    <row r="767">
      <c r="A767" s="4"/>
      <c r="B767" s="5"/>
      <c r="C767" s="4"/>
      <c r="D767" s="5"/>
      <c r="E767" s="4"/>
      <c r="F767" s="5"/>
      <c r="G767" s="4"/>
      <c r="H767" s="5"/>
      <c r="I767" s="4"/>
      <c r="J767" s="5"/>
      <c r="K767" s="4"/>
      <c r="L767" s="5"/>
      <c r="M767" s="4"/>
      <c r="N767" s="5"/>
      <c r="O767" s="4"/>
      <c r="P767" s="5"/>
      <c r="Q767" s="4"/>
      <c r="R767" s="5"/>
      <c r="S767" s="4"/>
      <c r="T767" s="5"/>
      <c r="U767" s="4"/>
      <c r="V767" s="5"/>
      <c r="W767" s="4"/>
      <c r="X767" s="5"/>
      <c r="Y767" s="4"/>
      <c r="Z767" s="5"/>
      <c r="AA767" s="4"/>
      <c r="AB767" s="5"/>
      <c r="AC767" s="4"/>
      <c r="AD767" s="5"/>
      <c r="AE767" s="4"/>
      <c r="AF767" s="5"/>
      <c r="AG767" s="4"/>
      <c r="AH767" s="5"/>
      <c r="AI767" s="4"/>
      <c r="AJ767" s="5"/>
      <c r="AK767" s="4"/>
      <c r="AL767" s="5"/>
      <c r="AM767" s="4"/>
      <c r="AN767" s="5"/>
    </row>
    <row r="768">
      <c r="A768" s="4"/>
      <c r="B768" s="5"/>
      <c r="C768" s="4"/>
      <c r="D768" s="5"/>
      <c r="E768" s="4"/>
      <c r="F768" s="5"/>
      <c r="G768" s="4"/>
      <c r="H768" s="5"/>
      <c r="I768" s="4"/>
      <c r="J768" s="5"/>
      <c r="K768" s="4"/>
      <c r="L768" s="5"/>
      <c r="M768" s="4"/>
      <c r="N768" s="5"/>
      <c r="O768" s="4"/>
      <c r="P768" s="5"/>
      <c r="Q768" s="4"/>
      <c r="R768" s="5"/>
      <c r="S768" s="4"/>
      <c r="T768" s="5"/>
      <c r="U768" s="4"/>
      <c r="V768" s="5"/>
      <c r="W768" s="4"/>
      <c r="X768" s="5"/>
      <c r="Y768" s="4"/>
      <c r="Z768" s="5"/>
      <c r="AA768" s="4"/>
      <c r="AB768" s="5"/>
      <c r="AC768" s="4"/>
      <c r="AD768" s="5"/>
      <c r="AE768" s="4"/>
      <c r="AF768" s="5"/>
      <c r="AG768" s="4"/>
      <c r="AH768" s="5"/>
      <c r="AI768" s="4"/>
      <c r="AJ768" s="5"/>
      <c r="AK768" s="4"/>
      <c r="AL768" s="5"/>
      <c r="AM768" s="4"/>
      <c r="AN768" s="5"/>
    </row>
    <row r="769">
      <c r="A769" s="4"/>
      <c r="B769" s="5"/>
      <c r="C769" s="4"/>
      <c r="D769" s="5"/>
      <c r="E769" s="4"/>
      <c r="F769" s="5"/>
      <c r="G769" s="4"/>
      <c r="H769" s="5"/>
      <c r="I769" s="4"/>
      <c r="J769" s="5"/>
      <c r="K769" s="4"/>
      <c r="L769" s="5"/>
      <c r="M769" s="4"/>
      <c r="N769" s="5"/>
      <c r="O769" s="4"/>
      <c r="P769" s="5"/>
      <c r="Q769" s="4"/>
      <c r="R769" s="5"/>
      <c r="S769" s="4"/>
      <c r="T769" s="5"/>
      <c r="U769" s="4"/>
      <c r="V769" s="5"/>
      <c r="W769" s="4"/>
      <c r="X769" s="5"/>
      <c r="Y769" s="4"/>
      <c r="Z769" s="5"/>
      <c r="AA769" s="4"/>
      <c r="AB769" s="5"/>
      <c r="AC769" s="4"/>
      <c r="AD769" s="5"/>
      <c r="AE769" s="4"/>
      <c r="AF769" s="5"/>
      <c r="AG769" s="4"/>
      <c r="AH769" s="5"/>
      <c r="AI769" s="4"/>
      <c r="AJ769" s="5"/>
      <c r="AK769" s="4"/>
      <c r="AL769" s="5"/>
      <c r="AM769" s="4"/>
      <c r="AN769" s="5"/>
    </row>
    <row r="770">
      <c r="A770" s="4"/>
      <c r="B770" s="5"/>
      <c r="C770" s="4"/>
      <c r="D770" s="5"/>
      <c r="E770" s="4"/>
      <c r="F770" s="5"/>
      <c r="G770" s="4"/>
      <c r="H770" s="5"/>
      <c r="I770" s="4"/>
      <c r="J770" s="5"/>
      <c r="K770" s="4"/>
      <c r="L770" s="5"/>
      <c r="M770" s="4"/>
      <c r="N770" s="5"/>
      <c r="O770" s="4"/>
      <c r="P770" s="5"/>
      <c r="Q770" s="4"/>
      <c r="R770" s="5"/>
      <c r="S770" s="4"/>
      <c r="T770" s="5"/>
      <c r="U770" s="4"/>
      <c r="V770" s="5"/>
      <c r="W770" s="4"/>
      <c r="X770" s="5"/>
      <c r="Y770" s="4"/>
      <c r="Z770" s="5"/>
      <c r="AA770" s="4"/>
      <c r="AB770" s="5"/>
      <c r="AC770" s="4"/>
      <c r="AD770" s="5"/>
      <c r="AE770" s="4"/>
      <c r="AF770" s="5"/>
      <c r="AG770" s="4"/>
      <c r="AH770" s="5"/>
      <c r="AI770" s="4"/>
      <c r="AJ770" s="5"/>
      <c r="AK770" s="4"/>
      <c r="AL770" s="5"/>
      <c r="AM770" s="4"/>
      <c r="AN770" s="5"/>
    </row>
    <row r="771">
      <c r="A771" s="4"/>
      <c r="B771" s="5"/>
      <c r="C771" s="4"/>
      <c r="D771" s="5"/>
      <c r="E771" s="4"/>
      <c r="F771" s="5"/>
      <c r="G771" s="4"/>
      <c r="H771" s="5"/>
      <c r="I771" s="4"/>
      <c r="J771" s="5"/>
      <c r="K771" s="4"/>
      <c r="L771" s="5"/>
      <c r="M771" s="4"/>
      <c r="N771" s="5"/>
      <c r="O771" s="4"/>
      <c r="P771" s="5"/>
      <c r="Q771" s="4"/>
      <c r="R771" s="5"/>
      <c r="S771" s="4"/>
      <c r="T771" s="5"/>
      <c r="U771" s="4"/>
      <c r="V771" s="5"/>
      <c r="W771" s="4"/>
      <c r="X771" s="5"/>
      <c r="Y771" s="4"/>
      <c r="Z771" s="5"/>
      <c r="AA771" s="4"/>
      <c r="AB771" s="5"/>
      <c r="AC771" s="4"/>
      <c r="AD771" s="5"/>
      <c r="AE771" s="4"/>
      <c r="AF771" s="5"/>
      <c r="AG771" s="4"/>
      <c r="AH771" s="5"/>
      <c r="AI771" s="4"/>
      <c r="AJ771" s="5"/>
      <c r="AK771" s="4"/>
      <c r="AL771" s="5"/>
      <c r="AM771" s="4"/>
      <c r="AN771" s="5"/>
    </row>
    <row r="772">
      <c r="A772" s="4"/>
      <c r="B772" s="5"/>
      <c r="C772" s="4"/>
      <c r="D772" s="5"/>
      <c r="E772" s="4"/>
      <c r="F772" s="5"/>
      <c r="G772" s="4"/>
      <c r="H772" s="5"/>
      <c r="I772" s="4"/>
      <c r="J772" s="5"/>
      <c r="K772" s="4"/>
      <c r="L772" s="5"/>
      <c r="M772" s="4"/>
      <c r="N772" s="5"/>
      <c r="O772" s="4"/>
      <c r="P772" s="5"/>
      <c r="Q772" s="4"/>
      <c r="R772" s="5"/>
      <c r="S772" s="4"/>
      <c r="T772" s="5"/>
      <c r="U772" s="4"/>
      <c r="V772" s="5"/>
      <c r="W772" s="4"/>
      <c r="X772" s="5"/>
      <c r="Y772" s="4"/>
      <c r="Z772" s="5"/>
      <c r="AA772" s="4"/>
      <c r="AB772" s="5"/>
      <c r="AC772" s="4"/>
      <c r="AD772" s="5"/>
      <c r="AE772" s="4"/>
      <c r="AF772" s="5"/>
      <c r="AG772" s="4"/>
      <c r="AH772" s="5"/>
      <c r="AI772" s="4"/>
      <c r="AJ772" s="5"/>
      <c r="AK772" s="4"/>
      <c r="AL772" s="5"/>
      <c r="AM772" s="4"/>
      <c r="AN772" s="5"/>
    </row>
    <row r="773">
      <c r="A773" s="4"/>
      <c r="B773" s="5"/>
      <c r="C773" s="4"/>
      <c r="D773" s="5"/>
      <c r="E773" s="4"/>
      <c r="F773" s="5"/>
      <c r="G773" s="4"/>
      <c r="H773" s="5"/>
      <c r="I773" s="4"/>
      <c r="J773" s="5"/>
      <c r="K773" s="4"/>
      <c r="L773" s="5"/>
      <c r="M773" s="4"/>
      <c r="N773" s="5"/>
      <c r="O773" s="4"/>
      <c r="P773" s="5"/>
      <c r="Q773" s="4"/>
      <c r="R773" s="5"/>
      <c r="S773" s="4"/>
      <c r="T773" s="5"/>
      <c r="U773" s="4"/>
      <c r="V773" s="5"/>
      <c r="W773" s="4"/>
      <c r="X773" s="5"/>
      <c r="Y773" s="4"/>
      <c r="Z773" s="5"/>
      <c r="AA773" s="4"/>
      <c r="AB773" s="5"/>
      <c r="AC773" s="4"/>
      <c r="AD773" s="5"/>
      <c r="AE773" s="4"/>
      <c r="AF773" s="5"/>
      <c r="AG773" s="4"/>
      <c r="AH773" s="5"/>
      <c r="AI773" s="4"/>
      <c r="AJ773" s="5"/>
      <c r="AK773" s="4"/>
      <c r="AL773" s="5"/>
      <c r="AM773" s="4"/>
      <c r="AN773" s="5"/>
    </row>
    <row r="774">
      <c r="A774" s="4"/>
      <c r="B774" s="5"/>
      <c r="C774" s="4"/>
      <c r="D774" s="5"/>
      <c r="E774" s="4"/>
      <c r="F774" s="5"/>
      <c r="G774" s="4"/>
      <c r="H774" s="5"/>
      <c r="I774" s="4"/>
      <c r="J774" s="5"/>
      <c r="K774" s="4"/>
      <c r="L774" s="5"/>
      <c r="M774" s="4"/>
      <c r="N774" s="5"/>
      <c r="O774" s="4"/>
      <c r="P774" s="5"/>
      <c r="Q774" s="4"/>
      <c r="R774" s="5"/>
      <c r="S774" s="4"/>
      <c r="T774" s="5"/>
      <c r="U774" s="4"/>
      <c r="V774" s="5"/>
      <c r="W774" s="4"/>
      <c r="X774" s="5"/>
      <c r="Y774" s="4"/>
      <c r="Z774" s="5"/>
      <c r="AA774" s="4"/>
      <c r="AB774" s="5"/>
      <c r="AC774" s="4"/>
      <c r="AD774" s="5"/>
      <c r="AE774" s="4"/>
      <c r="AF774" s="5"/>
      <c r="AG774" s="4"/>
      <c r="AH774" s="5"/>
      <c r="AI774" s="4"/>
      <c r="AJ774" s="5"/>
      <c r="AK774" s="4"/>
      <c r="AL774" s="5"/>
      <c r="AM774" s="4"/>
      <c r="AN774" s="5"/>
    </row>
    <row r="775">
      <c r="A775" s="4"/>
      <c r="B775" s="5"/>
      <c r="C775" s="4"/>
      <c r="D775" s="5"/>
      <c r="E775" s="4"/>
      <c r="F775" s="5"/>
      <c r="G775" s="4"/>
      <c r="H775" s="5"/>
      <c r="I775" s="4"/>
      <c r="J775" s="5"/>
      <c r="K775" s="4"/>
      <c r="L775" s="5"/>
      <c r="M775" s="4"/>
      <c r="N775" s="5"/>
      <c r="O775" s="4"/>
      <c r="P775" s="5"/>
      <c r="Q775" s="4"/>
      <c r="R775" s="5"/>
      <c r="S775" s="4"/>
      <c r="T775" s="5"/>
      <c r="U775" s="4"/>
      <c r="V775" s="5"/>
      <c r="W775" s="4"/>
      <c r="X775" s="5"/>
      <c r="Y775" s="4"/>
      <c r="Z775" s="5"/>
      <c r="AA775" s="4"/>
      <c r="AB775" s="5"/>
      <c r="AC775" s="4"/>
      <c r="AD775" s="5"/>
      <c r="AE775" s="4"/>
      <c r="AF775" s="5"/>
      <c r="AG775" s="4"/>
      <c r="AH775" s="5"/>
      <c r="AI775" s="4"/>
      <c r="AJ775" s="5"/>
      <c r="AK775" s="4"/>
      <c r="AL775" s="5"/>
      <c r="AM775" s="4"/>
      <c r="AN775" s="5"/>
    </row>
    <row r="776">
      <c r="A776" s="4"/>
      <c r="B776" s="5"/>
      <c r="C776" s="4"/>
      <c r="D776" s="5"/>
      <c r="E776" s="4"/>
      <c r="F776" s="5"/>
      <c r="G776" s="4"/>
      <c r="H776" s="5"/>
      <c r="I776" s="4"/>
      <c r="J776" s="5"/>
      <c r="K776" s="4"/>
      <c r="L776" s="5"/>
      <c r="M776" s="4"/>
      <c r="N776" s="5"/>
      <c r="O776" s="4"/>
      <c r="P776" s="5"/>
      <c r="Q776" s="4"/>
      <c r="R776" s="5"/>
      <c r="S776" s="4"/>
      <c r="T776" s="5"/>
      <c r="U776" s="4"/>
      <c r="V776" s="5"/>
      <c r="W776" s="4"/>
      <c r="X776" s="5"/>
      <c r="Y776" s="4"/>
      <c r="Z776" s="5"/>
      <c r="AA776" s="4"/>
      <c r="AB776" s="5"/>
      <c r="AC776" s="4"/>
      <c r="AD776" s="5"/>
      <c r="AE776" s="4"/>
      <c r="AF776" s="5"/>
      <c r="AG776" s="4"/>
      <c r="AH776" s="5"/>
      <c r="AI776" s="4"/>
      <c r="AJ776" s="5"/>
      <c r="AK776" s="4"/>
      <c r="AL776" s="5"/>
      <c r="AM776" s="4"/>
      <c r="AN776" s="5"/>
    </row>
    <row r="777">
      <c r="A777" s="4"/>
      <c r="B777" s="5"/>
      <c r="C777" s="4"/>
      <c r="D777" s="5"/>
      <c r="E777" s="4"/>
      <c r="F777" s="5"/>
      <c r="G777" s="4"/>
      <c r="H777" s="5"/>
      <c r="I777" s="4"/>
      <c r="J777" s="5"/>
      <c r="K777" s="4"/>
      <c r="L777" s="5"/>
      <c r="M777" s="4"/>
      <c r="N777" s="5"/>
      <c r="O777" s="4"/>
      <c r="P777" s="5"/>
      <c r="Q777" s="4"/>
      <c r="R777" s="5"/>
      <c r="S777" s="4"/>
      <c r="T777" s="5"/>
      <c r="U777" s="4"/>
      <c r="V777" s="5"/>
      <c r="W777" s="4"/>
      <c r="X777" s="5"/>
      <c r="Y777" s="4"/>
      <c r="Z777" s="5"/>
      <c r="AA777" s="4"/>
      <c r="AB777" s="5"/>
      <c r="AC777" s="4"/>
      <c r="AD777" s="5"/>
      <c r="AE777" s="4"/>
      <c r="AF777" s="5"/>
      <c r="AG777" s="4"/>
      <c r="AH777" s="5"/>
      <c r="AI777" s="4"/>
      <c r="AJ777" s="5"/>
      <c r="AK777" s="4"/>
      <c r="AL777" s="5"/>
      <c r="AM777" s="4"/>
      <c r="AN777" s="5"/>
    </row>
    <row r="778">
      <c r="A778" s="4"/>
      <c r="B778" s="5"/>
      <c r="C778" s="4"/>
      <c r="D778" s="5"/>
      <c r="E778" s="4"/>
      <c r="F778" s="5"/>
      <c r="G778" s="4"/>
      <c r="H778" s="5"/>
      <c r="I778" s="4"/>
      <c r="J778" s="5"/>
      <c r="K778" s="4"/>
      <c r="L778" s="5"/>
      <c r="M778" s="4"/>
      <c r="N778" s="5"/>
      <c r="O778" s="4"/>
      <c r="P778" s="5"/>
      <c r="Q778" s="4"/>
      <c r="R778" s="5"/>
      <c r="S778" s="4"/>
      <c r="T778" s="5"/>
      <c r="U778" s="4"/>
      <c r="V778" s="5"/>
      <c r="W778" s="4"/>
      <c r="X778" s="5"/>
      <c r="Y778" s="4"/>
      <c r="Z778" s="5"/>
      <c r="AA778" s="4"/>
      <c r="AB778" s="5"/>
      <c r="AC778" s="4"/>
      <c r="AD778" s="5"/>
      <c r="AE778" s="4"/>
      <c r="AF778" s="5"/>
      <c r="AG778" s="4"/>
      <c r="AH778" s="5"/>
      <c r="AI778" s="4"/>
      <c r="AJ778" s="5"/>
      <c r="AK778" s="4"/>
      <c r="AL778" s="5"/>
      <c r="AM778" s="4"/>
      <c r="AN778" s="5"/>
    </row>
    <row r="779">
      <c r="A779" s="4"/>
      <c r="B779" s="5"/>
      <c r="C779" s="4"/>
      <c r="D779" s="5"/>
      <c r="E779" s="4"/>
      <c r="F779" s="5"/>
      <c r="G779" s="4"/>
      <c r="H779" s="5"/>
      <c r="I779" s="4"/>
      <c r="J779" s="5"/>
      <c r="K779" s="4"/>
      <c r="L779" s="5"/>
      <c r="M779" s="4"/>
      <c r="N779" s="5"/>
      <c r="O779" s="4"/>
      <c r="P779" s="5"/>
      <c r="Q779" s="4"/>
      <c r="R779" s="5"/>
      <c r="S779" s="4"/>
      <c r="T779" s="5"/>
      <c r="U779" s="4"/>
      <c r="V779" s="5"/>
      <c r="W779" s="4"/>
      <c r="X779" s="5"/>
      <c r="Y779" s="4"/>
      <c r="Z779" s="5"/>
      <c r="AA779" s="4"/>
      <c r="AB779" s="5"/>
      <c r="AC779" s="4"/>
      <c r="AD779" s="5"/>
      <c r="AE779" s="4"/>
      <c r="AF779" s="5"/>
      <c r="AG779" s="4"/>
      <c r="AH779" s="5"/>
      <c r="AI779" s="4"/>
      <c r="AJ779" s="5"/>
      <c r="AK779" s="4"/>
      <c r="AL779" s="5"/>
      <c r="AM779" s="4"/>
      <c r="AN779" s="5"/>
    </row>
    <row r="780">
      <c r="A780" s="4"/>
      <c r="B780" s="5"/>
      <c r="C780" s="4"/>
      <c r="D780" s="5"/>
      <c r="E780" s="4"/>
      <c r="F780" s="5"/>
      <c r="G780" s="4"/>
      <c r="H780" s="5"/>
      <c r="I780" s="4"/>
      <c r="J780" s="5"/>
      <c r="K780" s="4"/>
      <c r="L780" s="5"/>
      <c r="M780" s="4"/>
      <c r="N780" s="5"/>
      <c r="O780" s="4"/>
      <c r="P780" s="5"/>
      <c r="Q780" s="4"/>
      <c r="R780" s="5"/>
      <c r="S780" s="4"/>
      <c r="T780" s="5"/>
      <c r="U780" s="4"/>
      <c r="V780" s="5"/>
      <c r="W780" s="4"/>
      <c r="X780" s="5"/>
      <c r="Y780" s="4"/>
      <c r="Z780" s="5"/>
      <c r="AA780" s="4"/>
      <c r="AB780" s="5"/>
      <c r="AC780" s="4"/>
      <c r="AD780" s="5"/>
      <c r="AE780" s="4"/>
      <c r="AF780" s="5"/>
      <c r="AG780" s="4"/>
      <c r="AH780" s="5"/>
      <c r="AI780" s="4"/>
      <c r="AJ780" s="5"/>
      <c r="AK780" s="4"/>
      <c r="AL780" s="5"/>
      <c r="AM780" s="4"/>
      <c r="AN780" s="5"/>
    </row>
    <row r="781">
      <c r="A781" s="4"/>
      <c r="B781" s="5"/>
      <c r="C781" s="4"/>
      <c r="D781" s="5"/>
      <c r="E781" s="4"/>
      <c r="F781" s="5"/>
      <c r="G781" s="4"/>
      <c r="H781" s="5"/>
      <c r="I781" s="4"/>
      <c r="J781" s="5"/>
      <c r="K781" s="4"/>
      <c r="L781" s="5"/>
      <c r="M781" s="4"/>
      <c r="N781" s="5"/>
      <c r="O781" s="4"/>
      <c r="P781" s="5"/>
      <c r="Q781" s="4"/>
      <c r="R781" s="5"/>
      <c r="S781" s="4"/>
      <c r="T781" s="5"/>
      <c r="U781" s="4"/>
      <c r="V781" s="5"/>
      <c r="W781" s="4"/>
      <c r="X781" s="5"/>
      <c r="Y781" s="4"/>
      <c r="Z781" s="5"/>
      <c r="AA781" s="4"/>
      <c r="AB781" s="5"/>
      <c r="AC781" s="4"/>
      <c r="AD781" s="5"/>
      <c r="AE781" s="4"/>
      <c r="AF781" s="5"/>
      <c r="AG781" s="4"/>
      <c r="AH781" s="5"/>
      <c r="AI781" s="4"/>
      <c r="AJ781" s="5"/>
      <c r="AK781" s="4"/>
      <c r="AL781" s="5"/>
      <c r="AM781" s="4"/>
      <c r="AN781" s="5"/>
    </row>
    <row r="782">
      <c r="A782" s="4"/>
      <c r="B782" s="5"/>
      <c r="C782" s="4"/>
      <c r="D782" s="5"/>
      <c r="E782" s="4"/>
      <c r="F782" s="5"/>
      <c r="G782" s="4"/>
      <c r="H782" s="5"/>
      <c r="I782" s="4"/>
      <c r="J782" s="5"/>
      <c r="K782" s="4"/>
      <c r="L782" s="5"/>
      <c r="M782" s="4"/>
      <c r="N782" s="5"/>
      <c r="O782" s="4"/>
      <c r="P782" s="5"/>
      <c r="Q782" s="4"/>
      <c r="R782" s="5"/>
      <c r="S782" s="4"/>
      <c r="T782" s="5"/>
      <c r="U782" s="4"/>
      <c r="V782" s="5"/>
      <c r="W782" s="4"/>
      <c r="X782" s="5"/>
      <c r="Y782" s="4"/>
      <c r="Z782" s="5"/>
      <c r="AA782" s="4"/>
      <c r="AB782" s="5"/>
      <c r="AC782" s="4"/>
      <c r="AD782" s="5"/>
      <c r="AE782" s="4"/>
      <c r="AF782" s="5"/>
      <c r="AG782" s="4"/>
      <c r="AH782" s="5"/>
      <c r="AI782" s="4"/>
      <c r="AJ782" s="5"/>
      <c r="AK782" s="4"/>
      <c r="AL782" s="5"/>
      <c r="AM782" s="4"/>
      <c r="AN782" s="5"/>
    </row>
    <row r="783">
      <c r="A783" s="4"/>
      <c r="B783" s="5"/>
      <c r="C783" s="4"/>
      <c r="D783" s="5"/>
      <c r="E783" s="4"/>
      <c r="F783" s="5"/>
      <c r="G783" s="4"/>
      <c r="H783" s="5"/>
      <c r="I783" s="4"/>
      <c r="J783" s="5"/>
      <c r="K783" s="4"/>
      <c r="L783" s="5"/>
      <c r="M783" s="4"/>
      <c r="N783" s="5"/>
      <c r="O783" s="4"/>
      <c r="P783" s="5"/>
      <c r="Q783" s="4"/>
      <c r="R783" s="5"/>
      <c r="S783" s="4"/>
      <c r="T783" s="5"/>
      <c r="U783" s="4"/>
      <c r="V783" s="5"/>
      <c r="W783" s="4"/>
      <c r="X783" s="5"/>
      <c r="Y783" s="4"/>
      <c r="Z783" s="5"/>
      <c r="AA783" s="4"/>
      <c r="AB783" s="5"/>
      <c r="AC783" s="4"/>
      <c r="AD783" s="5"/>
      <c r="AE783" s="4"/>
      <c r="AF783" s="5"/>
      <c r="AG783" s="4"/>
      <c r="AH783" s="5"/>
      <c r="AI783" s="4"/>
      <c r="AJ783" s="5"/>
      <c r="AK783" s="4"/>
      <c r="AL783" s="5"/>
      <c r="AM783" s="4"/>
      <c r="AN783" s="5"/>
    </row>
    <row r="784">
      <c r="A784" s="4"/>
      <c r="B784" s="5"/>
      <c r="C784" s="4"/>
      <c r="D784" s="5"/>
      <c r="E784" s="4"/>
      <c r="F784" s="5"/>
      <c r="G784" s="4"/>
      <c r="H784" s="5"/>
      <c r="I784" s="4"/>
      <c r="J784" s="5"/>
      <c r="K784" s="4"/>
      <c r="L784" s="5"/>
      <c r="M784" s="4"/>
      <c r="N784" s="5"/>
      <c r="O784" s="4"/>
      <c r="P784" s="5"/>
      <c r="Q784" s="4"/>
      <c r="R784" s="5"/>
      <c r="S784" s="4"/>
      <c r="T784" s="5"/>
      <c r="U784" s="4"/>
      <c r="V784" s="5"/>
      <c r="W784" s="4"/>
      <c r="X784" s="5"/>
      <c r="Y784" s="4"/>
      <c r="Z784" s="5"/>
      <c r="AA784" s="4"/>
      <c r="AB784" s="5"/>
      <c r="AC784" s="4"/>
      <c r="AD784" s="5"/>
      <c r="AE784" s="4"/>
      <c r="AF784" s="5"/>
      <c r="AG784" s="4"/>
      <c r="AH784" s="5"/>
      <c r="AI784" s="4"/>
      <c r="AJ784" s="5"/>
      <c r="AK784" s="4"/>
      <c r="AL784" s="5"/>
      <c r="AM784" s="4"/>
      <c r="AN784" s="5"/>
    </row>
    <row r="785">
      <c r="A785" s="4"/>
      <c r="B785" s="5"/>
      <c r="C785" s="4"/>
      <c r="D785" s="5"/>
      <c r="E785" s="4"/>
      <c r="F785" s="5"/>
      <c r="G785" s="4"/>
      <c r="H785" s="5"/>
      <c r="I785" s="4"/>
      <c r="J785" s="5"/>
      <c r="K785" s="4"/>
      <c r="L785" s="5"/>
      <c r="M785" s="4"/>
      <c r="N785" s="5"/>
      <c r="O785" s="4"/>
      <c r="P785" s="5"/>
      <c r="Q785" s="4"/>
      <c r="R785" s="5"/>
      <c r="S785" s="4"/>
      <c r="T785" s="5"/>
      <c r="U785" s="4"/>
      <c r="V785" s="5"/>
      <c r="W785" s="4"/>
      <c r="X785" s="5"/>
      <c r="Y785" s="4"/>
      <c r="Z785" s="5"/>
      <c r="AA785" s="4"/>
      <c r="AB785" s="5"/>
      <c r="AC785" s="4"/>
      <c r="AD785" s="5"/>
      <c r="AE785" s="4"/>
      <c r="AF785" s="5"/>
      <c r="AG785" s="4"/>
      <c r="AH785" s="5"/>
      <c r="AI785" s="4"/>
      <c r="AJ785" s="5"/>
      <c r="AK785" s="4"/>
      <c r="AL785" s="5"/>
      <c r="AM785" s="4"/>
      <c r="AN785" s="5"/>
    </row>
    <row r="786">
      <c r="A786" s="4"/>
      <c r="B786" s="5"/>
      <c r="C786" s="4"/>
      <c r="D786" s="5"/>
      <c r="E786" s="4"/>
      <c r="F786" s="5"/>
      <c r="G786" s="4"/>
      <c r="H786" s="5"/>
      <c r="I786" s="4"/>
      <c r="J786" s="5"/>
      <c r="K786" s="4"/>
      <c r="L786" s="5"/>
      <c r="M786" s="4"/>
      <c r="N786" s="5"/>
      <c r="O786" s="4"/>
      <c r="P786" s="5"/>
      <c r="Q786" s="4"/>
      <c r="R786" s="5"/>
      <c r="S786" s="4"/>
      <c r="T786" s="5"/>
      <c r="U786" s="4"/>
      <c r="V786" s="5"/>
      <c r="W786" s="4"/>
      <c r="X786" s="5"/>
      <c r="Y786" s="4"/>
      <c r="Z786" s="5"/>
      <c r="AA786" s="4"/>
      <c r="AB786" s="5"/>
      <c r="AC786" s="4"/>
      <c r="AD786" s="5"/>
      <c r="AE786" s="4"/>
      <c r="AF786" s="5"/>
      <c r="AG786" s="4"/>
      <c r="AH786" s="5"/>
      <c r="AI786" s="4"/>
      <c r="AJ786" s="5"/>
      <c r="AK786" s="4"/>
      <c r="AL786" s="5"/>
      <c r="AM786" s="4"/>
      <c r="AN786" s="5"/>
    </row>
    <row r="787">
      <c r="A787" s="4"/>
      <c r="B787" s="5"/>
      <c r="C787" s="4"/>
      <c r="D787" s="5"/>
      <c r="E787" s="4"/>
      <c r="F787" s="5"/>
      <c r="G787" s="4"/>
      <c r="H787" s="5"/>
      <c r="I787" s="4"/>
      <c r="J787" s="5"/>
      <c r="K787" s="4"/>
      <c r="L787" s="5"/>
      <c r="M787" s="4"/>
      <c r="N787" s="5"/>
      <c r="O787" s="4"/>
      <c r="P787" s="5"/>
      <c r="Q787" s="4"/>
      <c r="R787" s="5"/>
      <c r="S787" s="4"/>
      <c r="T787" s="5"/>
      <c r="U787" s="4"/>
      <c r="V787" s="5"/>
      <c r="W787" s="4"/>
      <c r="X787" s="5"/>
      <c r="Y787" s="4"/>
      <c r="Z787" s="5"/>
      <c r="AA787" s="4"/>
      <c r="AB787" s="5"/>
      <c r="AC787" s="4"/>
      <c r="AD787" s="5"/>
      <c r="AE787" s="4"/>
      <c r="AF787" s="5"/>
      <c r="AG787" s="4"/>
      <c r="AH787" s="5"/>
      <c r="AI787" s="4"/>
      <c r="AJ787" s="5"/>
      <c r="AK787" s="4"/>
      <c r="AL787" s="5"/>
      <c r="AM787" s="4"/>
      <c r="AN787" s="5"/>
    </row>
    <row r="788">
      <c r="A788" s="4"/>
      <c r="B788" s="5"/>
      <c r="C788" s="4"/>
      <c r="D788" s="5"/>
      <c r="E788" s="4"/>
      <c r="F788" s="5"/>
      <c r="G788" s="4"/>
      <c r="H788" s="5"/>
      <c r="I788" s="4"/>
      <c r="J788" s="5"/>
      <c r="K788" s="4"/>
      <c r="L788" s="5"/>
      <c r="M788" s="4"/>
      <c r="N788" s="5"/>
      <c r="O788" s="4"/>
      <c r="P788" s="5"/>
      <c r="Q788" s="4"/>
      <c r="R788" s="5"/>
      <c r="S788" s="4"/>
      <c r="T788" s="5"/>
      <c r="U788" s="4"/>
      <c r="V788" s="5"/>
      <c r="W788" s="4"/>
      <c r="X788" s="5"/>
      <c r="Y788" s="4"/>
      <c r="Z788" s="5"/>
      <c r="AA788" s="4"/>
      <c r="AB788" s="5"/>
      <c r="AC788" s="4"/>
      <c r="AD788" s="5"/>
      <c r="AE788" s="4"/>
      <c r="AF788" s="5"/>
      <c r="AG788" s="4"/>
      <c r="AH788" s="5"/>
      <c r="AI788" s="4"/>
      <c r="AJ788" s="5"/>
      <c r="AK788" s="4"/>
      <c r="AL788" s="5"/>
      <c r="AM788" s="4"/>
      <c r="AN788" s="5"/>
    </row>
    <row r="789">
      <c r="A789" s="4"/>
      <c r="B789" s="5"/>
      <c r="C789" s="4"/>
      <c r="D789" s="5"/>
      <c r="E789" s="4"/>
      <c r="F789" s="5"/>
      <c r="G789" s="4"/>
      <c r="H789" s="5"/>
      <c r="I789" s="4"/>
      <c r="J789" s="5"/>
      <c r="K789" s="4"/>
      <c r="L789" s="5"/>
      <c r="M789" s="4"/>
      <c r="N789" s="5"/>
      <c r="O789" s="4"/>
      <c r="P789" s="5"/>
      <c r="Q789" s="4"/>
      <c r="R789" s="5"/>
      <c r="S789" s="4"/>
      <c r="T789" s="5"/>
      <c r="U789" s="4"/>
      <c r="V789" s="5"/>
      <c r="W789" s="4"/>
      <c r="X789" s="5"/>
      <c r="Y789" s="4"/>
      <c r="Z789" s="5"/>
      <c r="AA789" s="4"/>
      <c r="AB789" s="5"/>
      <c r="AC789" s="4"/>
      <c r="AD789" s="5"/>
      <c r="AE789" s="4"/>
      <c r="AF789" s="5"/>
      <c r="AG789" s="4"/>
      <c r="AH789" s="5"/>
      <c r="AI789" s="4"/>
      <c r="AJ789" s="5"/>
      <c r="AK789" s="4"/>
      <c r="AL789" s="5"/>
      <c r="AM789" s="4"/>
      <c r="AN789" s="5"/>
    </row>
    <row r="790">
      <c r="A790" s="4"/>
      <c r="B790" s="5"/>
      <c r="C790" s="4"/>
      <c r="D790" s="5"/>
      <c r="E790" s="4"/>
      <c r="F790" s="5"/>
      <c r="G790" s="4"/>
      <c r="H790" s="5"/>
      <c r="I790" s="4"/>
      <c r="J790" s="5"/>
      <c r="K790" s="4"/>
      <c r="L790" s="5"/>
      <c r="M790" s="4"/>
      <c r="N790" s="5"/>
      <c r="O790" s="4"/>
      <c r="P790" s="5"/>
      <c r="Q790" s="4"/>
      <c r="R790" s="5"/>
      <c r="S790" s="4"/>
      <c r="T790" s="5"/>
      <c r="U790" s="4"/>
      <c r="V790" s="5"/>
      <c r="W790" s="4"/>
      <c r="X790" s="5"/>
      <c r="Y790" s="4"/>
      <c r="Z790" s="5"/>
      <c r="AA790" s="4"/>
      <c r="AB790" s="5"/>
      <c r="AC790" s="4"/>
      <c r="AD790" s="5"/>
      <c r="AE790" s="4"/>
      <c r="AF790" s="5"/>
      <c r="AG790" s="4"/>
      <c r="AH790" s="5"/>
      <c r="AI790" s="4"/>
      <c r="AJ790" s="5"/>
      <c r="AK790" s="4"/>
      <c r="AL790" s="5"/>
      <c r="AM790" s="4"/>
      <c r="AN790" s="5"/>
    </row>
    <row r="791">
      <c r="A791" s="4"/>
      <c r="B791" s="5"/>
      <c r="C791" s="4"/>
      <c r="D791" s="5"/>
      <c r="E791" s="4"/>
      <c r="F791" s="5"/>
      <c r="G791" s="4"/>
      <c r="H791" s="5"/>
      <c r="I791" s="4"/>
      <c r="J791" s="5"/>
      <c r="K791" s="4"/>
      <c r="L791" s="5"/>
      <c r="M791" s="4"/>
      <c r="N791" s="5"/>
      <c r="O791" s="4"/>
      <c r="P791" s="5"/>
      <c r="Q791" s="4"/>
      <c r="R791" s="5"/>
      <c r="S791" s="4"/>
      <c r="T791" s="5"/>
      <c r="U791" s="4"/>
      <c r="V791" s="5"/>
      <c r="W791" s="4"/>
      <c r="X791" s="5"/>
      <c r="Y791" s="4"/>
      <c r="Z791" s="5"/>
      <c r="AA791" s="4"/>
      <c r="AB791" s="5"/>
      <c r="AC791" s="4"/>
      <c r="AD791" s="5"/>
      <c r="AE791" s="4"/>
      <c r="AF791" s="5"/>
      <c r="AG791" s="4"/>
      <c r="AH791" s="5"/>
      <c r="AI791" s="4"/>
      <c r="AJ791" s="5"/>
      <c r="AK791" s="4"/>
      <c r="AL791" s="5"/>
      <c r="AM791" s="4"/>
      <c r="AN791" s="5"/>
    </row>
    <row r="792">
      <c r="A792" s="4"/>
      <c r="B792" s="5"/>
      <c r="C792" s="4"/>
      <c r="D792" s="5"/>
      <c r="E792" s="4"/>
      <c r="F792" s="5"/>
      <c r="G792" s="4"/>
      <c r="H792" s="5"/>
      <c r="I792" s="4"/>
      <c r="J792" s="5"/>
      <c r="K792" s="4"/>
      <c r="L792" s="5"/>
      <c r="M792" s="4"/>
      <c r="N792" s="5"/>
      <c r="O792" s="4"/>
      <c r="P792" s="5"/>
      <c r="Q792" s="4"/>
      <c r="R792" s="5"/>
      <c r="S792" s="4"/>
      <c r="T792" s="5"/>
      <c r="U792" s="4"/>
      <c r="V792" s="5"/>
      <c r="W792" s="4"/>
      <c r="X792" s="5"/>
      <c r="Y792" s="4"/>
      <c r="Z792" s="5"/>
      <c r="AA792" s="4"/>
      <c r="AB792" s="5"/>
      <c r="AC792" s="4"/>
      <c r="AD792" s="5"/>
      <c r="AE792" s="4"/>
      <c r="AF792" s="5"/>
      <c r="AG792" s="4"/>
      <c r="AH792" s="5"/>
      <c r="AI792" s="4"/>
      <c r="AJ792" s="5"/>
      <c r="AK792" s="4"/>
      <c r="AL792" s="5"/>
      <c r="AM792" s="4"/>
      <c r="AN792" s="5"/>
    </row>
    <row r="793">
      <c r="A793" s="4"/>
      <c r="B793" s="5"/>
      <c r="C793" s="4"/>
      <c r="D793" s="5"/>
      <c r="E793" s="4"/>
      <c r="F793" s="5"/>
      <c r="G793" s="4"/>
      <c r="H793" s="5"/>
      <c r="I793" s="4"/>
      <c r="J793" s="5"/>
      <c r="K793" s="4"/>
      <c r="L793" s="5"/>
      <c r="M793" s="4"/>
      <c r="N793" s="5"/>
      <c r="O793" s="4"/>
      <c r="P793" s="5"/>
      <c r="Q793" s="4"/>
      <c r="R793" s="5"/>
      <c r="S793" s="4"/>
      <c r="T793" s="5"/>
      <c r="U793" s="4"/>
      <c r="V793" s="5"/>
      <c r="W793" s="4"/>
      <c r="X793" s="5"/>
      <c r="Y793" s="4"/>
      <c r="Z793" s="5"/>
      <c r="AA793" s="4"/>
      <c r="AB793" s="5"/>
      <c r="AC793" s="4"/>
      <c r="AD793" s="5"/>
      <c r="AE793" s="4"/>
      <c r="AF793" s="5"/>
      <c r="AG793" s="4"/>
      <c r="AH793" s="5"/>
      <c r="AI793" s="4"/>
      <c r="AJ793" s="5"/>
      <c r="AK793" s="4"/>
      <c r="AL793" s="5"/>
      <c r="AM793" s="4"/>
      <c r="AN793" s="5"/>
    </row>
    <row r="794">
      <c r="A794" s="4"/>
      <c r="B794" s="5"/>
      <c r="C794" s="4"/>
      <c r="D794" s="5"/>
      <c r="E794" s="4"/>
      <c r="F794" s="5"/>
      <c r="G794" s="4"/>
      <c r="H794" s="5"/>
      <c r="I794" s="4"/>
      <c r="J794" s="5"/>
      <c r="K794" s="4"/>
      <c r="L794" s="5"/>
      <c r="M794" s="4"/>
      <c r="N794" s="5"/>
      <c r="O794" s="4"/>
      <c r="P794" s="5"/>
      <c r="Q794" s="4"/>
      <c r="R794" s="5"/>
      <c r="S794" s="4"/>
      <c r="T794" s="5"/>
      <c r="U794" s="4"/>
      <c r="V794" s="5"/>
      <c r="W794" s="4"/>
      <c r="X794" s="5"/>
      <c r="Y794" s="4"/>
      <c r="Z794" s="5"/>
      <c r="AA794" s="4"/>
      <c r="AB794" s="5"/>
      <c r="AC794" s="4"/>
      <c r="AD794" s="5"/>
      <c r="AE794" s="4"/>
      <c r="AF794" s="5"/>
      <c r="AG794" s="4"/>
      <c r="AH794" s="5"/>
      <c r="AI794" s="4"/>
      <c r="AJ794" s="5"/>
      <c r="AK794" s="4"/>
      <c r="AL794" s="5"/>
      <c r="AM794" s="4"/>
      <c r="AN794" s="5"/>
    </row>
    <row r="795">
      <c r="A795" s="4"/>
      <c r="B795" s="5"/>
      <c r="C795" s="4"/>
      <c r="D795" s="5"/>
      <c r="E795" s="4"/>
      <c r="F795" s="5"/>
      <c r="G795" s="4"/>
      <c r="H795" s="5"/>
      <c r="I795" s="4"/>
      <c r="J795" s="5"/>
      <c r="K795" s="4"/>
      <c r="L795" s="5"/>
      <c r="M795" s="4"/>
      <c r="N795" s="5"/>
      <c r="O795" s="4"/>
      <c r="P795" s="5"/>
      <c r="Q795" s="4"/>
      <c r="R795" s="5"/>
      <c r="S795" s="4"/>
      <c r="T795" s="5"/>
      <c r="U795" s="4"/>
      <c r="V795" s="5"/>
      <c r="W795" s="4"/>
      <c r="X795" s="5"/>
      <c r="Y795" s="4"/>
      <c r="Z795" s="5"/>
      <c r="AA795" s="4"/>
      <c r="AB795" s="5"/>
      <c r="AC795" s="4"/>
      <c r="AD795" s="5"/>
      <c r="AE795" s="4"/>
      <c r="AF795" s="5"/>
      <c r="AG795" s="4"/>
      <c r="AH795" s="5"/>
      <c r="AI795" s="4"/>
      <c r="AJ795" s="5"/>
      <c r="AK795" s="4"/>
      <c r="AL795" s="5"/>
      <c r="AM795" s="4"/>
      <c r="AN795" s="5"/>
    </row>
    <row r="796">
      <c r="A796" s="4"/>
      <c r="B796" s="5"/>
      <c r="C796" s="4"/>
      <c r="D796" s="5"/>
      <c r="E796" s="4"/>
      <c r="F796" s="5"/>
      <c r="G796" s="4"/>
      <c r="H796" s="5"/>
      <c r="I796" s="4"/>
      <c r="J796" s="5"/>
      <c r="K796" s="4"/>
      <c r="L796" s="5"/>
      <c r="M796" s="4"/>
      <c r="N796" s="5"/>
      <c r="O796" s="4"/>
      <c r="P796" s="5"/>
      <c r="Q796" s="4"/>
      <c r="R796" s="5"/>
      <c r="S796" s="4"/>
      <c r="T796" s="5"/>
      <c r="U796" s="4"/>
      <c r="V796" s="5"/>
      <c r="W796" s="4"/>
      <c r="X796" s="5"/>
      <c r="Y796" s="4"/>
      <c r="Z796" s="5"/>
      <c r="AA796" s="4"/>
      <c r="AB796" s="5"/>
      <c r="AC796" s="4"/>
      <c r="AD796" s="5"/>
      <c r="AE796" s="4"/>
      <c r="AF796" s="5"/>
      <c r="AG796" s="4"/>
      <c r="AH796" s="5"/>
      <c r="AI796" s="4"/>
      <c r="AJ796" s="5"/>
      <c r="AK796" s="4"/>
      <c r="AL796" s="5"/>
      <c r="AM796" s="4"/>
      <c r="AN796" s="5"/>
    </row>
    <row r="797">
      <c r="A797" s="4"/>
      <c r="B797" s="5"/>
      <c r="C797" s="4"/>
      <c r="D797" s="5"/>
      <c r="E797" s="4"/>
      <c r="F797" s="5"/>
      <c r="G797" s="4"/>
      <c r="H797" s="5"/>
      <c r="I797" s="4"/>
      <c r="J797" s="5"/>
      <c r="K797" s="4"/>
      <c r="L797" s="5"/>
      <c r="M797" s="4"/>
      <c r="N797" s="5"/>
      <c r="O797" s="4"/>
      <c r="P797" s="5"/>
      <c r="Q797" s="4"/>
      <c r="R797" s="5"/>
      <c r="S797" s="4"/>
      <c r="T797" s="5"/>
      <c r="U797" s="4"/>
      <c r="V797" s="5"/>
      <c r="W797" s="4"/>
      <c r="X797" s="5"/>
      <c r="Y797" s="4"/>
      <c r="Z797" s="5"/>
      <c r="AA797" s="4"/>
      <c r="AB797" s="5"/>
      <c r="AC797" s="4"/>
      <c r="AD797" s="5"/>
      <c r="AE797" s="4"/>
      <c r="AF797" s="5"/>
      <c r="AG797" s="4"/>
      <c r="AH797" s="5"/>
      <c r="AI797" s="4"/>
      <c r="AJ797" s="5"/>
      <c r="AK797" s="4"/>
      <c r="AL797" s="5"/>
      <c r="AM797" s="4"/>
      <c r="AN797" s="5"/>
    </row>
    <row r="798">
      <c r="A798" s="4"/>
      <c r="B798" s="5"/>
      <c r="C798" s="4"/>
      <c r="D798" s="5"/>
      <c r="E798" s="4"/>
      <c r="F798" s="5"/>
      <c r="G798" s="4"/>
      <c r="H798" s="5"/>
      <c r="I798" s="4"/>
      <c r="J798" s="5"/>
      <c r="K798" s="4"/>
      <c r="L798" s="5"/>
      <c r="M798" s="4"/>
      <c r="N798" s="5"/>
      <c r="O798" s="4"/>
      <c r="P798" s="5"/>
      <c r="Q798" s="4"/>
      <c r="R798" s="5"/>
      <c r="S798" s="4"/>
      <c r="T798" s="5"/>
      <c r="U798" s="4"/>
      <c r="V798" s="5"/>
      <c r="W798" s="4"/>
      <c r="X798" s="5"/>
      <c r="Y798" s="4"/>
      <c r="Z798" s="5"/>
      <c r="AA798" s="4"/>
      <c r="AB798" s="5"/>
      <c r="AC798" s="4"/>
      <c r="AD798" s="5"/>
      <c r="AE798" s="4"/>
      <c r="AF798" s="5"/>
      <c r="AG798" s="4"/>
      <c r="AH798" s="5"/>
      <c r="AI798" s="4"/>
      <c r="AJ798" s="5"/>
      <c r="AK798" s="4"/>
      <c r="AL798" s="5"/>
      <c r="AM798" s="4"/>
      <c r="AN798" s="5"/>
    </row>
    <row r="799">
      <c r="A799" s="4"/>
      <c r="B799" s="5"/>
      <c r="C799" s="4"/>
      <c r="D799" s="5"/>
      <c r="E799" s="4"/>
      <c r="F799" s="5"/>
      <c r="G799" s="4"/>
      <c r="H799" s="5"/>
      <c r="I799" s="4"/>
      <c r="J799" s="5"/>
      <c r="K799" s="4"/>
      <c r="L799" s="5"/>
      <c r="M799" s="4"/>
      <c r="N799" s="5"/>
      <c r="O799" s="4"/>
      <c r="P799" s="5"/>
      <c r="Q799" s="4"/>
      <c r="R799" s="5"/>
      <c r="S799" s="4"/>
      <c r="T799" s="5"/>
      <c r="U799" s="4"/>
      <c r="V799" s="5"/>
      <c r="W799" s="4"/>
      <c r="X799" s="5"/>
      <c r="Y799" s="4"/>
      <c r="Z799" s="5"/>
      <c r="AA799" s="4"/>
      <c r="AB799" s="5"/>
      <c r="AC799" s="4"/>
      <c r="AD799" s="5"/>
      <c r="AE799" s="4"/>
      <c r="AF799" s="5"/>
      <c r="AG799" s="4"/>
      <c r="AH799" s="5"/>
      <c r="AI799" s="4"/>
      <c r="AJ799" s="5"/>
      <c r="AK799" s="4"/>
      <c r="AL799" s="5"/>
      <c r="AM799" s="4"/>
      <c r="AN799" s="5"/>
    </row>
    <row r="800">
      <c r="A800" s="4"/>
      <c r="B800" s="5"/>
      <c r="C800" s="4"/>
      <c r="D800" s="5"/>
      <c r="E800" s="4"/>
      <c r="F800" s="5"/>
      <c r="G800" s="4"/>
      <c r="H800" s="5"/>
      <c r="I800" s="4"/>
      <c r="J800" s="5"/>
      <c r="K800" s="4"/>
      <c r="L800" s="5"/>
      <c r="M800" s="4"/>
      <c r="N800" s="5"/>
      <c r="O800" s="4"/>
      <c r="P800" s="5"/>
      <c r="Q800" s="4"/>
      <c r="R800" s="5"/>
      <c r="S800" s="4"/>
      <c r="T800" s="5"/>
      <c r="U800" s="4"/>
      <c r="V800" s="5"/>
      <c r="W800" s="4"/>
      <c r="X800" s="5"/>
      <c r="Y800" s="4"/>
      <c r="Z800" s="5"/>
      <c r="AA800" s="4"/>
      <c r="AB800" s="5"/>
      <c r="AC800" s="4"/>
      <c r="AD800" s="5"/>
      <c r="AE800" s="4"/>
      <c r="AF800" s="5"/>
      <c r="AG800" s="4"/>
      <c r="AH800" s="5"/>
      <c r="AI800" s="4"/>
      <c r="AJ800" s="5"/>
      <c r="AK800" s="4"/>
      <c r="AL800" s="5"/>
      <c r="AM800" s="4"/>
      <c r="AN800" s="5"/>
    </row>
    <row r="801">
      <c r="A801" s="4"/>
      <c r="B801" s="5"/>
      <c r="C801" s="4"/>
      <c r="D801" s="5"/>
      <c r="E801" s="4"/>
      <c r="F801" s="5"/>
      <c r="G801" s="4"/>
      <c r="H801" s="5"/>
      <c r="I801" s="4"/>
      <c r="J801" s="5"/>
      <c r="K801" s="4"/>
      <c r="L801" s="5"/>
      <c r="M801" s="4"/>
      <c r="N801" s="5"/>
      <c r="O801" s="4"/>
      <c r="P801" s="5"/>
      <c r="Q801" s="4"/>
      <c r="R801" s="5"/>
      <c r="S801" s="4"/>
      <c r="T801" s="5"/>
      <c r="U801" s="4"/>
      <c r="V801" s="5"/>
      <c r="W801" s="4"/>
      <c r="X801" s="5"/>
      <c r="Y801" s="4"/>
      <c r="Z801" s="5"/>
      <c r="AA801" s="4"/>
      <c r="AB801" s="5"/>
      <c r="AC801" s="4"/>
      <c r="AD801" s="5"/>
      <c r="AE801" s="4"/>
      <c r="AF801" s="5"/>
      <c r="AG801" s="4"/>
      <c r="AH801" s="5"/>
      <c r="AI801" s="4"/>
      <c r="AJ801" s="5"/>
      <c r="AK801" s="4"/>
      <c r="AL801" s="5"/>
      <c r="AM801" s="4"/>
      <c r="AN801" s="5"/>
    </row>
    <row r="802">
      <c r="A802" s="4"/>
      <c r="B802" s="5"/>
      <c r="C802" s="4"/>
      <c r="D802" s="5"/>
      <c r="E802" s="4"/>
      <c r="F802" s="5"/>
      <c r="G802" s="4"/>
      <c r="H802" s="5"/>
      <c r="I802" s="4"/>
      <c r="J802" s="5"/>
      <c r="K802" s="4"/>
      <c r="L802" s="5"/>
      <c r="M802" s="4"/>
      <c r="N802" s="5"/>
      <c r="O802" s="4"/>
      <c r="P802" s="5"/>
      <c r="Q802" s="4"/>
      <c r="R802" s="5"/>
      <c r="S802" s="4"/>
      <c r="T802" s="5"/>
      <c r="U802" s="4"/>
      <c r="V802" s="5"/>
      <c r="W802" s="4"/>
      <c r="X802" s="5"/>
      <c r="Y802" s="4"/>
      <c r="Z802" s="5"/>
      <c r="AA802" s="4"/>
      <c r="AB802" s="5"/>
      <c r="AC802" s="4"/>
      <c r="AD802" s="5"/>
      <c r="AE802" s="4"/>
      <c r="AF802" s="5"/>
      <c r="AG802" s="4"/>
      <c r="AH802" s="5"/>
      <c r="AI802" s="4"/>
      <c r="AJ802" s="5"/>
      <c r="AK802" s="4"/>
      <c r="AL802" s="5"/>
      <c r="AM802" s="4"/>
      <c r="AN802" s="5"/>
    </row>
    <row r="803">
      <c r="A803" s="4"/>
      <c r="B803" s="5"/>
      <c r="C803" s="4"/>
      <c r="D803" s="5"/>
      <c r="E803" s="4"/>
      <c r="F803" s="5"/>
      <c r="G803" s="4"/>
      <c r="H803" s="5"/>
      <c r="I803" s="4"/>
      <c r="J803" s="5"/>
      <c r="K803" s="4"/>
      <c r="L803" s="5"/>
      <c r="M803" s="4"/>
      <c r="N803" s="5"/>
      <c r="O803" s="4"/>
      <c r="P803" s="5"/>
      <c r="Q803" s="4"/>
      <c r="R803" s="5"/>
      <c r="S803" s="4"/>
      <c r="T803" s="5"/>
      <c r="U803" s="4"/>
      <c r="V803" s="5"/>
      <c r="W803" s="4"/>
      <c r="X803" s="5"/>
      <c r="Y803" s="4"/>
      <c r="Z803" s="5"/>
      <c r="AA803" s="4"/>
      <c r="AB803" s="5"/>
      <c r="AC803" s="4"/>
      <c r="AD803" s="5"/>
      <c r="AE803" s="4"/>
      <c r="AF803" s="5"/>
      <c r="AG803" s="4"/>
      <c r="AH803" s="5"/>
      <c r="AI803" s="4"/>
      <c r="AJ803" s="5"/>
      <c r="AK803" s="4"/>
      <c r="AL803" s="5"/>
      <c r="AM803" s="4"/>
      <c r="AN803" s="5"/>
    </row>
    <row r="804">
      <c r="A804" s="4"/>
      <c r="B804" s="5"/>
      <c r="C804" s="4"/>
      <c r="D804" s="5"/>
      <c r="E804" s="4"/>
      <c r="F804" s="5"/>
      <c r="G804" s="4"/>
      <c r="H804" s="5"/>
      <c r="I804" s="4"/>
      <c r="J804" s="5"/>
      <c r="K804" s="4"/>
      <c r="L804" s="5"/>
      <c r="M804" s="4"/>
      <c r="N804" s="5"/>
      <c r="O804" s="4"/>
      <c r="P804" s="5"/>
      <c r="Q804" s="4"/>
      <c r="R804" s="5"/>
      <c r="S804" s="4"/>
      <c r="T804" s="5"/>
      <c r="U804" s="4"/>
      <c r="V804" s="5"/>
      <c r="W804" s="4"/>
      <c r="X804" s="5"/>
      <c r="Y804" s="4"/>
      <c r="Z804" s="5"/>
      <c r="AA804" s="4"/>
      <c r="AB804" s="5"/>
      <c r="AC804" s="4"/>
      <c r="AD804" s="5"/>
      <c r="AE804" s="4"/>
      <c r="AF804" s="5"/>
      <c r="AG804" s="4"/>
      <c r="AH804" s="5"/>
      <c r="AI804" s="4"/>
      <c r="AJ804" s="5"/>
      <c r="AK804" s="4"/>
      <c r="AL804" s="5"/>
      <c r="AM804" s="4"/>
      <c r="AN804" s="5"/>
    </row>
    <row r="805">
      <c r="A805" s="4"/>
      <c r="B805" s="5"/>
      <c r="C805" s="4"/>
      <c r="D805" s="5"/>
      <c r="E805" s="4"/>
      <c r="F805" s="5"/>
      <c r="G805" s="4"/>
      <c r="H805" s="5"/>
      <c r="I805" s="4"/>
      <c r="J805" s="5"/>
      <c r="K805" s="4"/>
      <c r="L805" s="5"/>
      <c r="M805" s="4"/>
      <c r="N805" s="5"/>
      <c r="O805" s="4"/>
      <c r="P805" s="5"/>
      <c r="Q805" s="4"/>
      <c r="R805" s="5"/>
      <c r="S805" s="4"/>
      <c r="T805" s="5"/>
      <c r="U805" s="4"/>
      <c r="V805" s="5"/>
      <c r="W805" s="4"/>
      <c r="X805" s="5"/>
      <c r="Y805" s="4"/>
      <c r="Z805" s="5"/>
      <c r="AA805" s="4"/>
      <c r="AB805" s="5"/>
      <c r="AC805" s="4"/>
      <c r="AD805" s="5"/>
      <c r="AE805" s="4"/>
      <c r="AF805" s="5"/>
      <c r="AG805" s="4"/>
      <c r="AH805" s="5"/>
      <c r="AI805" s="4"/>
      <c r="AJ805" s="5"/>
      <c r="AK805" s="4"/>
      <c r="AL805" s="5"/>
      <c r="AM805" s="4"/>
      <c r="AN805" s="5"/>
    </row>
    <row r="806">
      <c r="A806" s="4"/>
      <c r="B806" s="5"/>
      <c r="C806" s="4"/>
      <c r="D806" s="5"/>
      <c r="E806" s="4"/>
      <c r="F806" s="5"/>
      <c r="G806" s="4"/>
      <c r="H806" s="5"/>
      <c r="I806" s="4"/>
      <c r="J806" s="5"/>
      <c r="K806" s="4"/>
      <c r="L806" s="5"/>
      <c r="M806" s="4"/>
      <c r="N806" s="5"/>
      <c r="O806" s="4"/>
      <c r="P806" s="5"/>
      <c r="Q806" s="4"/>
      <c r="R806" s="5"/>
      <c r="S806" s="4"/>
      <c r="T806" s="5"/>
      <c r="U806" s="4"/>
      <c r="V806" s="5"/>
      <c r="W806" s="4"/>
      <c r="X806" s="5"/>
      <c r="Y806" s="4"/>
      <c r="Z806" s="5"/>
      <c r="AA806" s="4"/>
      <c r="AB806" s="5"/>
      <c r="AC806" s="4"/>
      <c r="AD806" s="5"/>
      <c r="AE806" s="4"/>
      <c r="AF806" s="5"/>
      <c r="AG806" s="4"/>
      <c r="AH806" s="5"/>
      <c r="AI806" s="4"/>
      <c r="AJ806" s="5"/>
      <c r="AK806" s="4"/>
      <c r="AL806" s="5"/>
      <c r="AM806" s="4"/>
      <c r="AN806" s="5"/>
    </row>
    <row r="807">
      <c r="A807" s="4"/>
      <c r="B807" s="5"/>
      <c r="C807" s="4"/>
      <c r="D807" s="5"/>
      <c r="E807" s="4"/>
      <c r="F807" s="5"/>
      <c r="G807" s="4"/>
      <c r="H807" s="5"/>
      <c r="I807" s="4"/>
      <c r="J807" s="5"/>
      <c r="K807" s="4"/>
      <c r="L807" s="5"/>
      <c r="M807" s="4"/>
      <c r="N807" s="5"/>
      <c r="O807" s="4"/>
      <c r="P807" s="5"/>
      <c r="Q807" s="4"/>
      <c r="R807" s="5"/>
      <c r="S807" s="4"/>
      <c r="T807" s="5"/>
      <c r="U807" s="4"/>
      <c r="V807" s="5"/>
      <c r="W807" s="4"/>
      <c r="X807" s="5"/>
      <c r="Y807" s="4"/>
      <c r="Z807" s="5"/>
      <c r="AA807" s="4"/>
      <c r="AB807" s="5"/>
      <c r="AC807" s="4"/>
      <c r="AD807" s="5"/>
      <c r="AE807" s="4"/>
      <c r="AF807" s="5"/>
      <c r="AG807" s="4"/>
      <c r="AH807" s="5"/>
      <c r="AI807" s="4"/>
      <c r="AJ807" s="5"/>
      <c r="AK807" s="4"/>
      <c r="AL807" s="5"/>
      <c r="AM807" s="4"/>
      <c r="AN807" s="5"/>
    </row>
    <row r="808">
      <c r="A808" s="4"/>
      <c r="B808" s="5"/>
      <c r="C808" s="4"/>
      <c r="D808" s="5"/>
      <c r="E808" s="4"/>
      <c r="F808" s="5"/>
      <c r="G808" s="4"/>
      <c r="H808" s="5"/>
      <c r="I808" s="4"/>
      <c r="J808" s="5"/>
      <c r="K808" s="4"/>
      <c r="L808" s="5"/>
      <c r="M808" s="4"/>
      <c r="N808" s="5"/>
      <c r="O808" s="4"/>
      <c r="P808" s="5"/>
      <c r="Q808" s="4"/>
      <c r="R808" s="5"/>
      <c r="S808" s="4"/>
      <c r="T808" s="5"/>
      <c r="U808" s="4"/>
      <c r="V808" s="5"/>
      <c r="W808" s="4"/>
      <c r="X808" s="5"/>
      <c r="Y808" s="4"/>
      <c r="Z808" s="5"/>
      <c r="AA808" s="4"/>
      <c r="AB808" s="5"/>
      <c r="AC808" s="4"/>
      <c r="AD808" s="5"/>
      <c r="AE808" s="4"/>
      <c r="AF808" s="5"/>
      <c r="AG808" s="4"/>
      <c r="AH808" s="5"/>
      <c r="AI808" s="4"/>
      <c r="AJ808" s="5"/>
      <c r="AK808" s="4"/>
      <c r="AL808" s="5"/>
      <c r="AM808" s="4"/>
      <c r="AN808" s="5"/>
    </row>
    <row r="809">
      <c r="A809" s="4"/>
      <c r="B809" s="5"/>
      <c r="C809" s="4"/>
      <c r="D809" s="5"/>
      <c r="E809" s="4"/>
      <c r="F809" s="5"/>
      <c r="G809" s="4"/>
      <c r="H809" s="5"/>
      <c r="I809" s="4"/>
      <c r="J809" s="5"/>
      <c r="K809" s="4"/>
      <c r="L809" s="5"/>
      <c r="M809" s="4"/>
      <c r="N809" s="5"/>
      <c r="O809" s="4"/>
      <c r="P809" s="5"/>
      <c r="Q809" s="4"/>
      <c r="R809" s="5"/>
      <c r="S809" s="4"/>
      <c r="T809" s="5"/>
      <c r="U809" s="4"/>
      <c r="V809" s="5"/>
      <c r="W809" s="4"/>
      <c r="X809" s="5"/>
      <c r="Y809" s="4"/>
      <c r="Z809" s="5"/>
      <c r="AA809" s="4"/>
      <c r="AB809" s="5"/>
      <c r="AC809" s="4"/>
      <c r="AD809" s="5"/>
      <c r="AE809" s="4"/>
      <c r="AF809" s="5"/>
      <c r="AG809" s="4"/>
      <c r="AH809" s="5"/>
      <c r="AI809" s="4"/>
      <c r="AJ809" s="5"/>
      <c r="AK809" s="4"/>
      <c r="AL809" s="5"/>
      <c r="AM809" s="4"/>
      <c r="AN809" s="5"/>
    </row>
    <row r="810">
      <c r="A810" s="4"/>
      <c r="B810" s="5"/>
      <c r="C810" s="4"/>
      <c r="D810" s="5"/>
      <c r="E810" s="4"/>
      <c r="F810" s="5"/>
      <c r="G810" s="4"/>
      <c r="H810" s="5"/>
      <c r="I810" s="4"/>
      <c r="J810" s="5"/>
      <c r="K810" s="4"/>
      <c r="L810" s="5"/>
      <c r="M810" s="4"/>
      <c r="N810" s="5"/>
      <c r="O810" s="4"/>
      <c r="P810" s="5"/>
      <c r="Q810" s="4"/>
      <c r="R810" s="5"/>
      <c r="S810" s="4"/>
      <c r="T810" s="5"/>
      <c r="U810" s="4"/>
      <c r="V810" s="5"/>
      <c r="W810" s="4"/>
      <c r="X810" s="5"/>
      <c r="Y810" s="4"/>
      <c r="Z810" s="5"/>
      <c r="AA810" s="4"/>
      <c r="AB810" s="5"/>
      <c r="AC810" s="4"/>
      <c r="AD810" s="5"/>
      <c r="AE810" s="4"/>
      <c r="AF810" s="5"/>
      <c r="AG810" s="4"/>
      <c r="AH810" s="5"/>
      <c r="AI810" s="4"/>
      <c r="AJ810" s="5"/>
      <c r="AK810" s="4"/>
      <c r="AL810" s="5"/>
      <c r="AM810" s="4"/>
      <c r="AN810" s="5"/>
    </row>
    <row r="811">
      <c r="A811" s="4"/>
      <c r="B811" s="5"/>
      <c r="C811" s="4"/>
      <c r="D811" s="5"/>
      <c r="E811" s="4"/>
      <c r="F811" s="5"/>
      <c r="G811" s="4"/>
      <c r="H811" s="5"/>
      <c r="I811" s="4"/>
      <c r="J811" s="5"/>
      <c r="K811" s="4"/>
      <c r="L811" s="5"/>
      <c r="M811" s="4"/>
      <c r="N811" s="5"/>
      <c r="O811" s="4"/>
      <c r="P811" s="5"/>
      <c r="Q811" s="4"/>
      <c r="R811" s="5"/>
      <c r="S811" s="4"/>
      <c r="T811" s="5"/>
      <c r="U811" s="4"/>
      <c r="V811" s="5"/>
      <c r="W811" s="4"/>
      <c r="X811" s="5"/>
      <c r="Y811" s="4"/>
      <c r="Z811" s="5"/>
      <c r="AA811" s="4"/>
      <c r="AB811" s="5"/>
      <c r="AC811" s="4"/>
      <c r="AD811" s="5"/>
      <c r="AE811" s="4"/>
      <c r="AF811" s="5"/>
      <c r="AG811" s="4"/>
      <c r="AH811" s="5"/>
      <c r="AI811" s="4"/>
      <c r="AJ811" s="5"/>
      <c r="AK811" s="4"/>
      <c r="AL811" s="5"/>
      <c r="AM811" s="4"/>
      <c r="AN811" s="5"/>
    </row>
    <row r="812">
      <c r="A812" s="4"/>
      <c r="B812" s="5"/>
      <c r="C812" s="4"/>
      <c r="D812" s="5"/>
      <c r="E812" s="4"/>
      <c r="F812" s="5"/>
      <c r="G812" s="4"/>
      <c r="H812" s="5"/>
      <c r="I812" s="4"/>
      <c r="J812" s="5"/>
      <c r="K812" s="4"/>
      <c r="L812" s="5"/>
      <c r="M812" s="4"/>
      <c r="N812" s="5"/>
      <c r="O812" s="4"/>
      <c r="P812" s="5"/>
      <c r="Q812" s="4"/>
      <c r="R812" s="5"/>
      <c r="S812" s="4"/>
      <c r="T812" s="5"/>
      <c r="U812" s="4"/>
      <c r="V812" s="5"/>
      <c r="W812" s="4"/>
      <c r="X812" s="5"/>
      <c r="Y812" s="4"/>
      <c r="Z812" s="5"/>
      <c r="AA812" s="4"/>
      <c r="AB812" s="5"/>
      <c r="AC812" s="4"/>
      <c r="AD812" s="5"/>
      <c r="AE812" s="4"/>
      <c r="AF812" s="5"/>
      <c r="AG812" s="4"/>
      <c r="AH812" s="5"/>
      <c r="AI812" s="4"/>
      <c r="AJ812" s="5"/>
      <c r="AK812" s="4"/>
      <c r="AL812" s="5"/>
      <c r="AM812" s="4"/>
      <c r="AN812" s="5"/>
    </row>
    <row r="813">
      <c r="A813" s="4"/>
      <c r="B813" s="5"/>
      <c r="C813" s="4"/>
      <c r="D813" s="5"/>
      <c r="E813" s="4"/>
      <c r="F813" s="5"/>
      <c r="G813" s="4"/>
      <c r="H813" s="5"/>
      <c r="I813" s="4"/>
      <c r="J813" s="5"/>
      <c r="K813" s="4"/>
      <c r="L813" s="5"/>
      <c r="M813" s="4"/>
      <c r="N813" s="5"/>
      <c r="O813" s="4"/>
      <c r="P813" s="5"/>
      <c r="Q813" s="4"/>
      <c r="R813" s="5"/>
      <c r="S813" s="4"/>
      <c r="T813" s="5"/>
      <c r="U813" s="4"/>
      <c r="V813" s="5"/>
      <c r="W813" s="4"/>
      <c r="X813" s="5"/>
      <c r="Y813" s="4"/>
      <c r="Z813" s="5"/>
      <c r="AA813" s="4"/>
      <c r="AB813" s="5"/>
      <c r="AC813" s="4"/>
      <c r="AD813" s="5"/>
      <c r="AE813" s="4"/>
      <c r="AF813" s="5"/>
      <c r="AG813" s="4"/>
      <c r="AH813" s="5"/>
      <c r="AI813" s="4"/>
      <c r="AJ813" s="5"/>
      <c r="AK813" s="4"/>
      <c r="AL813" s="5"/>
      <c r="AM813" s="4"/>
      <c r="AN813" s="5"/>
    </row>
    <row r="814">
      <c r="A814" s="4"/>
      <c r="B814" s="5"/>
      <c r="C814" s="4"/>
      <c r="D814" s="5"/>
      <c r="E814" s="4"/>
      <c r="F814" s="5"/>
      <c r="G814" s="4"/>
      <c r="H814" s="5"/>
      <c r="I814" s="4"/>
      <c r="J814" s="5"/>
      <c r="K814" s="4"/>
      <c r="L814" s="5"/>
      <c r="M814" s="4"/>
      <c r="N814" s="5"/>
      <c r="O814" s="4"/>
      <c r="P814" s="5"/>
      <c r="Q814" s="4"/>
      <c r="R814" s="5"/>
      <c r="S814" s="4"/>
      <c r="T814" s="5"/>
      <c r="U814" s="4"/>
      <c r="V814" s="5"/>
      <c r="W814" s="4"/>
      <c r="X814" s="5"/>
      <c r="Y814" s="4"/>
      <c r="Z814" s="5"/>
      <c r="AA814" s="4"/>
      <c r="AB814" s="5"/>
      <c r="AC814" s="4"/>
      <c r="AD814" s="5"/>
      <c r="AE814" s="4"/>
      <c r="AF814" s="5"/>
      <c r="AG814" s="4"/>
      <c r="AH814" s="5"/>
      <c r="AI814" s="4"/>
      <c r="AJ814" s="5"/>
      <c r="AK814" s="4"/>
      <c r="AL814" s="5"/>
      <c r="AM814" s="4"/>
      <c r="AN814" s="5"/>
    </row>
    <row r="815">
      <c r="A815" s="4"/>
      <c r="B815" s="5"/>
      <c r="C815" s="4"/>
      <c r="D815" s="5"/>
      <c r="E815" s="4"/>
      <c r="F815" s="5"/>
      <c r="G815" s="4"/>
      <c r="H815" s="5"/>
      <c r="I815" s="4"/>
      <c r="J815" s="5"/>
      <c r="K815" s="4"/>
      <c r="L815" s="5"/>
      <c r="M815" s="4"/>
      <c r="N815" s="5"/>
      <c r="O815" s="4"/>
      <c r="P815" s="5"/>
      <c r="Q815" s="4"/>
      <c r="R815" s="5"/>
      <c r="S815" s="4"/>
      <c r="T815" s="5"/>
      <c r="U815" s="4"/>
      <c r="V815" s="5"/>
      <c r="W815" s="4"/>
      <c r="X815" s="5"/>
      <c r="Y815" s="4"/>
      <c r="Z815" s="5"/>
      <c r="AA815" s="4"/>
      <c r="AB815" s="5"/>
      <c r="AC815" s="4"/>
      <c r="AD815" s="5"/>
      <c r="AE815" s="4"/>
      <c r="AF815" s="5"/>
      <c r="AG815" s="4"/>
      <c r="AH815" s="5"/>
      <c r="AI815" s="4"/>
      <c r="AJ815" s="5"/>
      <c r="AK815" s="4"/>
      <c r="AL815" s="5"/>
      <c r="AM815" s="4"/>
      <c r="AN815" s="5"/>
    </row>
    <row r="816">
      <c r="A816" s="4"/>
      <c r="B816" s="5"/>
      <c r="C816" s="4"/>
      <c r="D816" s="5"/>
      <c r="E816" s="4"/>
      <c r="F816" s="5"/>
      <c r="G816" s="4"/>
      <c r="H816" s="5"/>
      <c r="I816" s="4"/>
      <c r="J816" s="5"/>
      <c r="K816" s="4"/>
      <c r="L816" s="5"/>
      <c r="M816" s="4"/>
      <c r="N816" s="5"/>
      <c r="O816" s="4"/>
      <c r="P816" s="5"/>
      <c r="Q816" s="4"/>
      <c r="R816" s="5"/>
      <c r="S816" s="4"/>
      <c r="T816" s="5"/>
      <c r="U816" s="4"/>
      <c r="V816" s="5"/>
      <c r="W816" s="4"/>
      <c r="X816" s="5"/>
      <c r="Y816" s="4"/>
      <c r="Z816" s="5"/>
      <c r="AA816" s="4"/>
      <c r="AB816" s="5"/>
      <c r="AC816" s="4"/>
      <c r="AD816" s="5"/>
      <c r="AE816" s="4"/>
      <c r="AF816" s="5"/>
      <c r="AG816" s="4"/>
      <c r="AH816" s="5"/>
      <c r="AI816" s="4"/>
      <c r="AJ816" s="5"/>
      <c r="AK816" s="4"/>
      <c r="AL816" s="5"/>
      <c r="AM816" s="4"/>
      <c r="AN816" s="5"/>
    </row>
    <row r="817">
      <c r="A817" s="4"/>
      <c r="B817" s="5"/>
      <c r="C817" s="4"/>
      <c r="D817" s="5"/>
      <c r="E817" s="4"/>
      <c r="F817" s="5"/>
      <c r="G817" s="4"/>
      <c r="H817" s="5"/>
      <c r="I817" s="4"/>
      <c r="J817" s="5"/>
      <c r="K817" s="4"/>
      <c r="L817" s="5"/>
      <c r="M817" s="4"/>
      <c r="N817" s="5"/>
      <c r="O817" s="4"/>
      <c r="P817" s="5"/>
      <c r="Q817" s="4"/>
      <c r="R817" s="5"/>
      <c r="S817" s="4"/>
      <c r="T817" s="5"/>
      <c r="U817" s="4"/>
      <c r="V817" s="5"/>
      <c r="W817" s="4"/>
      <c r="X817" s="5"/>
      <c r="Y817" s="4"/>
      <c r="Z817" s="5"/>
      <c r="AA817" s="4"/>
      <c r="AB817" s="5"/>
      <c r="AC817" s="4"/>
      <c r="AD817" s="5"/>
      <c r="AE817" s="4"/>
      <c r="AF817" s="5"/>
      <c r="AG817" s="4"/>
      <c r="AH817" s="5"/>
      <c r="AI817" s="4"/>
      <c r="AJ817" s="5"/>
      <c r="AK817" s="4"/>
      <c r="AL817" s="5"/>
      <c r="AM817" s="4"/>
      <c r="AN817" s="5"/>
    </row>
    <row r="818">
      <c r="A818" s="4"/>
      <c r="B818" s="5"/>
      <c r="C818" s="4"/>
      <c r="D818" s="5"/>
      <c r="E818" s="4"/>
      <c r="F818" s="5"/>
      <c r="G818" s="4"/>
      <c r="H818" s="5"/>
      <c r="I818" s="4"/>
      <c r="J818" s="5"/>
      <c r="K818" s="4"/>
      <c r="L818" s="5"/>
      <c r="M818" s="4"/>
      <c r="N818" s="5"/>
      <c r="O818" s="4"/>
      <c r="P818" s="5"/>
      <c r="Q818" s="4"/>
      <c r="R818" s="5"/>
      <c r="S818" s="4"/>
      <c r="T818" s="5"/>
      <c r="U818" s="4"/>
      <c r="V818" s="5"/>
      <c r="W818" s="4"/>
      <c r="X818" s="5"/>
      <c r="Y818" s="4"/>
      <c r="Z818" s="5"/>
      <c r="AA818" s="4"/>
      <c r="AB818" s="5"/>
      <c r="AC818" s="4"/>
      <c r="AD818" s="5"/>
      <c r="AE818" s="4"/>
      <c r="AF818" s="5"/>
      <c r="AG818" s="4"/>
      <c r="AH818" s="5"/>
      <c r="AI818" s="4"/>
      <c r="AJ818" s="5"/>
      <c r="AK818" s="4"/>
      <c r="AL818" s="5"/>
      <c r="AM818" s="4"/>
      <c r="AN818" s="5"/>
    </row>
    <row r="819">
      <c r="A819" s="4"/>
      <c r="B819" s="5"/>
      <c r="C819" s="4"/>
      <c r="D819" s="5"/>
      <c r="E819" s="4"/>
      <c r="F819" s="5"/>
      <c r="G819" s="4"/>
      <c r="H819" s="5"/>
      <c r="I819" s="4"/>
      <c r="J819" s="5"/>
      <c r="K819" s="4"/>
      <c r="L819" s="5"/>
      <c r="M819" s="4"/>
      <c r="N819" s="5"/>
      <c r="O819" s="4"/>
      <c r="P819" s="5"/>
      <c r="Q819" s="4"/>
      <c r="R819" s="5"/>
      <c r="S819" s="4"/>
      <c r="T819" s="5"/>
      <c r="U819" s="4"/>
      <c r="V819" s="5"/>
      <c r="W819" s="4"/>
      <c r="X819" s="5"/>
      <c r="Y819" s="4"/>
      <c r="Z819" s="5"/>
      <c r="AA819" s="4"/>
      <c r="AB819" s="5"/>
      <c r="AC819" s="4"/>
      <c r="AD819" s="5"/>
      <c r="AE819" s="4"/>
      <c r="AF819" s="5"/>
      <c r="AG819" s="4"/>
      <c r="AH819" s="5"/>
      <c r="AI819" s="4"/>
      <c r="AJ819" s="5"/>
      <c r="AK819" s="4"/>
      <c r="AL819" s="5"/>
      <c r="AM819" s="4"/>
      <c r="AN819" s="5"/>
    </row>
    <row r="820">
      <c r="A820" s="4"/>
      <c r="B820" s="5"/>
      <c r="C820" s="4"/>
      <c r="D820" s="5"/>
      <c r="E820" s="4"/>
      <c r="F820" s="5"/>
      <c r="G820" s="4"/>
      <c r="H820" s="5"/>
      <c r="I820" s="4"/>
      <c r="J820" s="5"/>
      <c r="K820" s="4"/>
      <c r="L820" s="5"/>
      <c r="M820" s="4"/>
      <c r="N820" s="5"/>
      <c r="O820" s="4"/>
      <c r="P820" s="5"/>
      <c r="Q820" s="4"/>
      <c r="R820" s="5"/>
      <c r="S820" s="4"/>
      <c r="T820" s="5"/>
      <c r="U820" s="4"/>
      <c r="V820" s="5"/>
      <c r="W820" s="4"/>
      <c r="X820" s="5"/>
      <c r="Y820" s="4"/>
      <c r="Z820" s="5"/>
      <c r="AA820" s="4"/>
      <c r="AB820" s="5"/>
      <c r="AC820" s="4"/>
      <c r="AD820" s="5"/>
      <c r="AE820" s="4"/>
      <c r="AF820" s="5"/>
      <c r="AG820" s="4"/>
      <c r="AH820" s="5"/>
      <c r="AI820" s="4"/>
      <c r="AJ820" s="5"/>
      <c r="AK820" s="4"/>
      <c r="AL820" s="5"/>
      <c r="AM820" s="4"/>
      <c r="AN820" s="5"/>
    </row>
    <row r="821">
      <c r="A821" s="4"/>
      <c r="B821" s="5"/>
      <c r="C821" s="4"/>
      <c r="D821" s="5"/>
      <c r="E821" s="4"/>
      <c r="F821" s="5"/>
      <c r="G821" s="4"/>
      <c r="H821" s="5"/>
      <c r="I821" s="4"/>
      <c r="J821" s="5"/>
      <c r="K821" s="4"/>
      <c r="L821" s="5"/>
      <c r="M821" s="4"/>
      <c r="N821" s="5"/>
      <c r="O821" s="4"/>
      <c r="P821" s="5"/>
      <c r="Q821" s="4"/>
      <c r="R821" s="5"/>
      <c r="S821" s="4"/>
      <c r="T821" s="5"/>
      <c r="U821" s="4"/>
      <c r="V821" s="5"/>
      <c r="W821" s="4"/>
      <c r="X821" s="5"/>
      <c r="Y821" s="4"/>
      <c r="Z821" s="5"/>
      <c r="AA821" s="4"/>
      <c r="AB821" s="5"/>
      <c r="AC821" s="4"/>
      <c r="AD821" s="5"/>
      <c r="AE821" s="4"/>
      <c r="AF821" s="5"/>
      <c r="AG821" s="4"/>
      <c r="AH821" s="5"/>
      <c r="AI821" s="4"/>
      <c r="AJ821" s="5"/>
      <c r="AK821" s="4"/>
      <c r="AL821" s="5"/>
      <c r="AM821" s="4"/>
      <c r="AN821" s="5"/>
    </row>
    <row r="822">
      <c r="A822" s="4"/>
      <c r="B822" s="5"/>
      <c r="C822" s="4"/>
      <c r="D822" s="5"/>
      <c r="E822" s="4"/>
      <c r="F822" s="5"/>
      <c r="G822" s="4"/>
      <c r="H822" s="5"/>
      <c r="I822" s="4"/>
      <c r="J822" s="5"/>
      <c r="K822" s="4"/>
      <c r="L822" s="5"/>
      <c r="M822" s="4"/>
      <c r="N822" s="5"/>
      <c r="O822" s="4"/>
      <c r="P822" s="5"/>
      <c r="Q822" s="4"/>
      <c r="R822" s="5"/>
      <c r="S822" s="4"/>
      <c r="T822" s="5"/>
      <c r="U822" s="4"/>
      <c r="V822" s="5"/>
      <c r="W822" s="4"/>
      <c r="X822" s="5"/>
      <c r="Y822" s="4"/>
      <c r="Z822" s="5"/>
      <c r="AA822" s="4"/>
      <c r="AB822" s="5"/>
      <c r="AC822" s="4"/>
      <c r="AD822" s="5"/>
      <c r="AE822" s="4"/>
      <c r="AF822" s="5"/>
      <c r="AG822" s="4"/>
      <c r="AH822" s="5"/>
      <c r="AI822" s="4"/>
      <c r="AJ822" s="5"/>
      <c r="AK822" s="4"/>
      <c r="AL822" s="5"/>
      <c r="AM822" s="4"/>
      <c r="AN822" s="5"/>
    </row>
    <row r="823">
      <c r="A823" s="4"/>
      <c r="B823" s="5"/>
      <c r="C823" s="4"/>
      <c r="D823" s="5"/>
      <c r="E823" s="4"/>
      <c r="F823" s="5"/>
      <c r="G823" s="4"/>
      <c r="H823" s="5"/>
      <c r="I823" s="4"/>
      <c r="J823" s="5"/>
      <c r="K823" s="4"/>
      <c r="L823" s="5"/>
      <c r="M823" s="4"/>
      <c r="N823" s="5"/>
      <c r="O823" s="4"/>
      <c r="P823" s="5"/>
      <c r="Q823" s="4"/>
      <c r="R823" s="5"/>
      <c r="S823" s="4"/>
      <c r="T823" s="5"/>
      <c r="U823" s="4"/>
      <c r="V823" s="5"/>
      <c r="W823" s="4"/>
      <c r="X823" s="5"/>
      <c r="Y823" s="4"/>
      <c r="Z823" s="5"/>
      <c r="AA823" s="4"/>
      <c r="AB823" s="5"/>
      <c r="AC823" s="4"/>
      <c r="AD823" s="5"/>
      <c r="AE823" s="4"/>
      <c r="AF823" s="5"/>
      <c r="AG823" s="4"/>
      <c r="AH823" s="5"/>
      <c r="AI823" s="4"/>
      <c r="AJ823" s="5"/>
      <c r="AK823" s="4"/>
      <c r="AL823" s="5"/>
      <c r="AM823" s="4"/>
      <c r="AN823" s="5"/>
    </row>
    <row r="824">
      <c r="A824" s="4"/>
      <c r="B824" s="5"/>
      <c r="C824" s="4"/>
      <c r="D824" s="5"/>
      <c r="E824" s="4"/>
      <c r="F824" s="5"/>
      <c r="G824" s="4"/>
      <c r="H824" s="5"/>
      <c r="I824" s="4"/>
      <c r="J824" s="5"/>
      <c r="K824" s="4"/>
      <c r="L824" s="5"/>
      <c r="M824" s="4"/>
      <c r="N824" s="5"/>
      <c r="O824" s="4"/>
      <c r="P824" s="5"/>
      <c r="Q824" s="4"/>
      <c r="R824" s="5"/>
      <c r="S824" s="4"/>
      <c r="T824" s="5"/>
      <c r="U824" s="4"/>
      <c r="V824" s="5"/>
      <c r="W824" s="4"/>
      <c r="X824" s="5"/>
      <c r="Y824" s="4"/>
      <c r="Z824" s="5"/>
      <c r="AA824" s="4"/>
      <c r="AB824" s="5"/>
      <c r="AC824" s="4"/>
      <c r="AD824" s="5"/>
      <c r="AE824" s="4"/>
      <c r="AF824" s="5"/>
      <c r="AG824" s="4"/>
      <c r="AH824" s="5"/>
      <c r="AI824" s="4"/>
      <c r="AJ824" s="5"/>
      <c r="AK824" s="4"/>
      <c r="AL824" s="5"/>
      <c r="AM824" s="4"/>
      <c r="AN824" s="5"/>
    </row>
    <row r="825">
      <c r="A825" s="4"/>
      <c r="B825" s="5"/>
      <c r="C825" s="4"/>
      <c r="D825" s="5"/>
      <c r="E825" s="4"/>
      <c r="F825" s="5"/>
      <c r="G825" s="4"/>
      <c r="H825" s="5"/>
      <c r="I825" s="4"/>
      <c r="J825" s="5"/>
      <c r="K825" s="4"/>
      <c r="L825" s="5"/>
      <c r="M825" s="4"/>
      <c r="N825" s="5"/>
      <c r="O825" s="4"/>
      <c r="P825" s="5"/>
      <c r="Q825" s="4"/>
      <c r="R825" s="5"/>
      <c r="S825" s="4"/>
      <c r="T825" s="5"/>
      <c r="U825" s="4"/>
      <c r="V825" s="5"/>
      <c r="W825" s="4"/>
      <c r="X825" s="5"/>
      <c r="Y825" s="4"/>
      <c r="Z825" s="5"/>
      <c r="AA825" s="4"/>
      <c r="AB825" s="5"/>
      <c r="AC825" s="4"/>
      <c r="AD825" s="5"/>
      <c r="AE825" s="4"/>
      <c r="AF825" s="5"/>
      <c r="AG825" s="4"/>
      <c r="AH825" s="5"/>
      <c r="AI825" s="4"/>
      <c r="AJ825" s="5"/>
      <c r="AK825" s="4"/>
      <c r="AL825" s="5"/>
      <c r="AM825" s="4"/>
      <c r="AN825" s="5"/>
    </row>
    <row r="826">
      <c r="A826" s="4"/>
      <c r="B826" s="5"/>
      <c r="C826" s="4"/>
      <c r="D826" s="5"/>
      <c r="E826" s="4"/>
      <c r="F826" s="5"/>
      <c r="G826" s="4"/>
      <c r="H826" s="5"/>
      <c r="I826" s="4"/>
      <c r="J826" s="5"/>
      <c r="K826" s="4"/>
      <c r="L826" s="5"/>
      <c r="M826" s="4"/>
      <c r="N826" s="5"/>
      <c r="O826" s="4"/>
      <c r="P826" s="5"/>
      <c r="Q826" s="4"/>
      <c r="R826" s="5"/>
      <c r="S826" s="4"/>
      <c r="T826" s="5"/>
      <c r="U826" s="4"/>
      <c r="V826" s="5"/>
      <c r="W826" s="4"/>
      <c r="X826" s="5"/>
      <c r="Y826" s="4"/>
      <c r="Z826" s="5"/>
      <c r="AA826" s="4"/>
      <c r="AB826" s="5"/>
      <c r="AC826" s="4"/>
      <c r="AD826" s="5"/>
      <c r="AE826" s="4"/>
      <c r="AF826" s="5"/>
      <c r="AG826" s="4"/>
      <c r="AH826" s="5"/>
      <c r="AI826" s="4"/>
      <c r="AJ826" s="5"/>
      <c r="AK826" s="4"/>
      <c r="AL826" s="5"/>
      <c r="AM826" s="4"/>
      <c r="AN826" s="5"/>
    </row>
    <row r="827">
      <c r="A827" s="4"/>
      <c r="B827" s="5"/>
      <c r="C827" s="4"/>
      <c r="D827" s="5"/>
      <c r="E827" s="4"/>
      <c r="F827" s="5"/>
      <c r="G827" s="4"/>
      <c r="H827" s="5"/>
      <c r="I827" s="4"/>
      <c r="J827" s="5"/>
      <c r="K827" s="4"/>
      <c r="L827" s="5"/>
      <c r="M827" s="4"/>
      <c r="N827" s="5"/>
      <c r="O827" s="4"/>
      <c r="P827" s="5"/>
      <c r="Q827" s="4"/>
      <c r="R827" s="5"/>
      <c r="S827" s="4"/>
      <c r="T827" s="5"/>
      <c r="U827" s="4"/>
      <c r="V827" s="5"/>
      <c r="W827" s="4"/>
      <c r="X827" s="5"/>
      <c r="Y827" s="4"/>
      <c r="Z827" s="5"/>
      <c r="AA827" s="4"/>
      <c r="AB827" s="5"/>
      <c r="AC827" s="4"/>
      <c r="AD827" s="5"/>
      <c r="AE827" s="4"/>
      <c r="AF827" s="5"/>
      <c r="AG827" s="4"/>
      <c r="AH827" s="5"/>
      <c r="AI827" s="4"/>
      <c r="AJ827" s="5"/>
      <c r="AK827" s="4"/>
      <c r="AL827" s="5"/>
      <c r="AM827" s="4"/>
      <c r="AN827" s="5"/>
    </row>
    <row r="828">
      <c r="A828" s="4"/>
      <c r="B828" s="5"/>
      <c r="C828" s="4"/>
      <c r="D828" s="5"/>
      <c r="E828" s="4"/>
      <c r="F828" s="5"/>
      <c r="G828" s="4"/>
      <c r="H828" s="5"/>
      <c r="I828" s="4"/>
      <c r="J828" s="5"/>
      <c r="K828" s="4"/>
      <c r="L828" s="5"/>
      <c r="M828" s="4"/>
      <c r="N828" s="5"/>
      <c r="O828" s="4"/>
      <c r="P828" s="5"/>
      <c r="Q828" s="4"/>
      <c r="R828" s="5"/>
      <c r="S828" s="4"/>
      <c r="T828" s="5"/>
      <c r="U828" s="4"/>
      <c r="V828" s="5"/>
      <c r="W828" s="4"/>
      <c r="X828" s="5"/>
      <c r="Y828" s="4"/>
      <c r="Z828" s="5"/>
      <c r="AA828" s="4"/>
      <c r="AB828" s="5"/>
      <c r="AC828" s="4"/>
      <c r="AD828" s="5"/>
      <c r="AE828" s="4"/>
      <c r="AF828" s="5"/>
      <c r="AG828" s="4"/>
      <c r="AH828" s="5"/>
      <c r="AI828" s="4"/>
      <c r="AJ828" s="5"/>
      <c r="AK828" s="4"/>
      <c r="AL828" s="5"/>
      <c r="AM828" s="4"/>
      <c r="AN828" s="5"/>
    </row>
    <row r="829">
      <c r="A829" s="4"/>
      <c r="B829" s="5"/>
      <c r="C829" s="4"/>
      <c r="D829" s="5"/>
      <c r="E829" s="4"/>
      <c r="F829" s="5"/>
      <c r="G829" s="4"/>
      <c r="H829" s="5"/>
      <c r="I829" s="4"/>
      <c r="J829" s="5"/>
      <c r="K829" s="4"/>
      <c r="L829" s="5"/>
      <c r="M829" s="4"/>
      <c r="N829" s="5"/>
      <c r="O829" s="4"/>
      <c r="P829" s="5"/>
      <c r="Q829" s="4"/>
      <c r="R829" s="5"/>
      <c r="S829" s="4"/>
      <c r="T829" s="5"/>
      <c r="U829" s="4"/>
      <c r="V829" s="5"/>
      <c r="W829" s="4"/>
      <c r="X829" s="5"/>
      <c r="Y829" s="4"/>
      <c r="Z829" s="5"/>
      <c r="AA829" s="4"/>
      <c r="AB829" s="5"/>
      <c r="AC829" s="4"/>
      <c r="AD829" s="5"/>
      <c r="AE829" s="4"/>
      <c r="AF829" s="5"/>
      <c r="AG829" s="4"/>
      <c r="AH829" s="5"/>
      <c r="AI829" s="4"/>
      <c r="AJ829" s="5"/>
      <c r="AK829" s="4"/>
      <c r="AL829" s="5"/>
      <c r="AM829" s="4"/>
      <c r="AN829" s="5"/>
    </row>
    <row r="830">
      <c r="A830" s="4"/>
      <c r="B830" s="5"/>
      <c r="C830" s="4"/>
      <c r="D830" s="5"/>
      <c r="E830" s="4"/>
      <c r="F830" s="5"/>
      <c r="G830" s="4"/>
      <c r="H830" s="5"/>
      <c r="I830" s="4"/>
      <c r="J830" s="5"/>
      <c r="K830" s="4"/>
      <c r="L830" s="5"/>
      <c r="M830" s="4"/>
      <c r="N830" s="5"/>
      <c r="O830" s="4"/>
      <c r="P830" s="5"/>
      <c r="Q830" s="4"/>
      <c r="R830" s="5"/>
      <c r="S830" s="4"/>
      <c r="T830" s="5"/>
      <c r="U830" s="4"/>
      <c r="V830" s="5"/>
      <c r="W830" s="4"/>
      <c r="X830" s="5"/>
      <c r="Y830" s="4"/>
      <c r="Z830" s="5"/>
      <c r="AA830" s="4"/>
      <c r="AB830" s="5"/>
      <c r="AC830" s="4"/>
      <c r="AD830" s="5"/>
      <c r="AE830" s="4"/>
      <c r="AF830" s="5"/>
      <c r="AG830" s="4"/>
      <c r="AH830" s="5"/>
      <c r="AI830" s="4"/>
      <c r="AJ830" s="5"/>
      <c r="AK830" s="4"/>
      <c r="AL830" s="5"/>
      <c r="AM830" s="4"/>
      <c r="AN830" s="5"/>
    </row>
    <row r="831">
      <c r="A831" s="4"/>
      <c r="B831" s="5"/>
      <c r="C831" s="4"/>
      <c r="D831" s="5"/>
      <c r="E831" s="4"/>
      <c r="F831" s="5"/>
      <c r="G831" s="4"/>
      <c r="H831" s="5"/>
      <c r="I831" s="4"/>
      <c r="J831" s="5"/>
      <c r="K831" s="4"/>
      <c r="L831" s="5"/>
      <c r="M831" s="4"/>
      <c r="N831" s="5"/>
      <c r="O831" s="4"/>
      <c r="P831" s="5"/>
      <c r="Q831" s="4"/>
      <c r="R831" s="5"/>
      <c r="S831" s="4"/>
      <c r="T831" s="5"/>
      <c r="U831" s="4"/>
      <c r="V831" s="5"/>
      <c r="W831" s="4"/>
      <c r="X831" s="5"/>
      <c r="Y831" s="4"/>
      <c r="Z831" s="5"/>
      <c r="AA831" s="4"/>
      <c r="AB831" s="5"/>
      <c r="AC831" s="4"/>
      <c r="AD831" s="5"/>
      <c r="AE831" s="4"/>
      <c r="AF831" s="5"/>
      <c r="AG831" s="4"/>
      <c r="AH831" s="5"/>
      <c r="AI831" s="4"/>
      <c r="AJ831" s="5"/>
      <c r="AK831" s="4"/>
      <c r="AL831" s="5"/>
      <c r="AM831" s="4"/>
      <c r="AN831" s="5"/>
    </row>
    <row r="832">
      <c r="A832" s="4"/>
      <c r="B832" s="5"/>
      <c r="C832" s="4"/>
      <c r="D832" s="5"/>
      <c r="E832" s="4"/>
      <c r="F832" s="5"/>
      <c r="G832" s="4"/>
      <c r="H832" s="5"/>
      <c r="I832" s="4"/>
      <c r="J832" s="5"/>
      <c r="K832" s="4"/>
      <c r="L832" s="5"/>
      <c r="M832" s="4"/>
      <c r="N832" s="5"/>
      <c r="O832" s="4"/>
      <c r="P832" s="5"/>
      <c r="Q832" s="4"/>
      <c r="R832" s="5"/>
      <c r="S832" s="4"/>
      <c r="T832" s="5"/>
      <c r="U832" s="4"/>
      <c r="V832" s="5"/>
      <c r="W832" s="4"/>
      <c r="X832" s="5"/>
      <c r="Y832" s="4"/>
      <c r="Z832" s="5"/>
      <c r="AA832" s="4"/>
      <c r="AB832" s="5"/>
      <c r="AC832" s="4"/>
      <c r="AD832" s="5"/>
      <c r="AE832" s="4"/>
      <c r="AF832" s="5"/>
      <c r="AG832" s="4"/>
      <c r="AH832" s="5"/>
      <c r="AI832" s="4"/>
      <c r="AJ832" s="5"/>
      <c r="AK832" s="4"/>
      <c r="AL832" s="5"/>
      <c r="AM832" s="4"/>
      <c r="AN832" s="5"/>
    </row>
    <row r="833">
      <c r="A833" s="4"/>
      <c r="B833" s="5"/>
      <c r="C833" s="4"/>
      <c r="D833" s="5"/>
      <c r="E833" s="4"/>
      <c r="F833" s="5"/>
      <c r="G833" s="4"/>
      <c r="H833" s="5"/>
      <c r="I833" s="4"/>
      <c r="J833" s="5"/>
      <c r="K833" s="4"/>
      <c r="L833" s="5"/>
      <c r="M833" s="4"/>
      <c r="N833" s="5"/>
      <c r="O833" s="4"/>
      <c r="P833" s="5"/>
      <c r="Q833" s="4"/>
      <c r="R833" s="5"/>
      <c r="S833" s="4"/>
      <c r="T833" s="5"/>
      <c r="U833" s="4"/>
      <c r="V833" s="5"/>
      <c r="W833" s="4"/>
      <c r="X833" s="5"/>
      <c r="Y833" s="4"/>
      <c r="Z833" s="5"/>
      <c r="AA833" s="4"/>
      <c r="AB833" s="5"/>
      <c r="AC833" s="4"/>
      <c r="AD833" s="5"/>
      <c r="AE833" s="4"/>
      <c r="AF833" s="5"/>
      <c r="AG833" s="4"/>
      <c r="AH833" s="5"/>
      <c r="AI833" s="4"/>
      <c r="AJ833" s="5"/>
      <c r="AK833" s="4"/>
      <c r="AL833" s="5"/>
      <c r="AM833" s="4"/>
      <c r="AN833" s="5"/>
    </row>
    <row r="834">
      <c r="A834" s="4"/>
      <c r="B834" s="5"/>
      <c r="C834" s="4"/>
      <c r="D834" s="5"/>
      <c r="E834" s="4"/>
      <c r="F834" s="5"/>
      <c r="G834" s="4"/>
      <c r="H834" s="5"/>
      <c r="I834" s="4"/>
      <c r="J834" s="5"/>
      <c r="K834" s="4"/>
      <c r="L834" s="5"/>
      <c r="M834" s="4"/>
      <c r="N834" s="5"/>
      <c r="O834" s="4"/>
      <c r="P834" s="5"/>
      <c r="Q834" s="4"/>
      <c r="R834" s="5"/>
      <c r="S834" s="4"/>
      <c r="T834" s="5"/>
      <c r="U834" s="4"/>
      <c r="V834" s="5"/>
      <c r="W834" s="4"/>
      <c r="X834" s="5"/>
      <c r="Y834" s="4"/>
      <c r="Z834" s="5"/>
      <c r="AA834" s="4"/>
      <c r="AB834" s="5"/>
      <c r="AC834" s="4"/>
      <c r="AD834" s="5"/>
      <c r="AE834" s="4"/>
      <c r="AF834" s="5"/>
      <c r="AG834" s="4"/>
      <c r="AH834" s="5"/>
      <c r="AI834" s="4"/>
      <c r="AJ834" s="5"/>
      <c r="AK834" s="4"/>
      <c r="AL834" s="5"/>
      <c r="AM834" s="4"/>
      <c r="AN834" s="5"/>
    </row>
    <row r="835">
      <c r="A835" s="4"/>
      <c r="B835" s="5"/>
      <c r="C835" s="4"/>
      <c r="D835" s="5"/>
      <c r="E835" s="4"/>
      <c r="F835" s="5"/>
      <c r="G835" s="4"/>
      <c r="H835" s="5"/>
      <c r="I835" s="4"/>
      <c r="J835" s="5"/>
      <c r="K835" s="4"/>
      <c r="L835" s="5"/>
      <c r="M835" s="4"/>
      <c r="N835" s="5"/>
      <c r="O835" s="4"/>
      <c r="P835" s="5"/>
      <c r="Q835" s="4"/>
      <c r="R835" s="5"/>
      <c r="S835" s="4"/>
      <c r="T835" s="5"/>
      <c r="U835" s="4"/>
      <c r="V835" s="5"/>
      <c r="W835" s="4"/>
      <c r="X835" s="5"/>
      <c r="Y835" s="4"/>
      <c r="Z835" s="5"/>
      <c r="AA835" s="4"/>
      <c r="AB835" s="5"/>
      <c r="AC835" s="4"/>
      <c r="AD835" s="5"/>
      <c r="AE835" s="4"/>
      <c r="AF835" s="5"/>
      <c r="AG835" s="4"/>
      <c r="AH835" s="5"/>
      <c r="AI835" s="4"/>
      <c r="AJ835" s="5"/>
      <c r="AK835" s="4"/>
      <c r="AL835" s="5"/>
      <c r="AM835" s="4"/>
      <c r="AN835" s="5"/>
    </row>
    <row r="836">
      <c r="A836" s="4"/>
      <c r="B836" s="5"/>
      <c r="C836" s="4"/>
      <c r="D836" s="5"/>
      <c r="E836" s="4"/>
      <c r="F836" s="5"/>
      <c r="G836" s="4"/>
      <c r="H836" s="5"/>
      <c r="I836" s="4"/>
      <c r="J836" s="5"/>
      <c r="K836" s="4"/>
      <c r="L836" s="5"/>
      <c r="M836" s="4"/>
      <c r="N836" s="5"/>
      <c r="O836" s="4"/>
      <c r="P836" s="5"/>
      <c r="Q836" s="4"/>
      <c r="R836" s="5"/>
      <c r="S836" s="4"/>
      <c r="T836" s="5"/>
      <c r="U836" s="4"/>
      <c r="V836" s="5"/>
      <c r="W836" s="4"/>
      <c r="X836" s="5"/>
      <c r="Y836" s="4"/>
      <c r="Z836" s="5"/>
      <c r="AA836" s="4"/>
      <c r="AB836" s="5"/>
      <c r="AC836" s="4"/>
      <c r="AD836" s="5"/>
      <c r="AE836" s="4"/>
      <c r="AF836" s="5"/>
      <c r="AG836" s="4"/>
      <c r="AH836" s="5"/>
      <c r="AI836" s="4"/>
      <c r="AJ836" s="5"/>
      <c r="AK836" s="4"/>
      <c r="AL836" s="5"/>
      <c r="AM836" s="4"/>
      <c r="AN836" s="5"/>
    </row>
    <row r="837">
      <c r="A837" s="4"/>
      <c r="B837" s="5"/>
      <c r="C837" s="4"/>
      <c r="D837" s="5"/>
      <c r="E837" s="4"/>
      <c r="F837" s="5"/>
      <c r="G837" s="4"/>
      <c r="H837" s="5"/>
      <c r="I837" s="4"/>
      <c r="J837" s="5"/>
      <c r="K837" s="4"/>
      <c r="L837" s="5"/>
      <c r="M837" s="4"/>
      <c r="N837" s="5"/>
      <c r="O837" s="4"/>
      <c r="P837" s="5"/>
      <c r="Q837" s="4"/>
      <c r="R837" s="5"/>
      <c r="S837" s="4"/>
      <c r="T837" s="5"/>
      <c r="U837" s="4"/>
      <c r="V837" s="5"/>
      <c r="W837" s="4"/>
      <c r="X837" s="5"/>
      <c r="Y837" s="4"/>
      <c r="Z837" s="5"/>
      <c r="AA837" s="4"/>
      <c r="AB837" s="5"/>
      <c r="AC837" s="4"/>
      <c r="AD837" s="5"/>
      <c r="AE837" s="4"/>
      <c r="AF837" s="5"/>
      <c r="AG837" s="4"/>
      <c r="AH837" s="5"/>
      <c r="AI837" s="4"/>
      <c r="AJ837" s="5"/>
      <c r="AK837" s="4"/>
      <c r="AL837" s="5"/>
      <c r="AM837" s="4"/>
      <c r="AN837" s="5"/>
    </row>
    <row r="838">
      <c r="A838" s="4"/>
      <c r="B838" s="5"/>
      <c r="C838" s="4"/>
      <c r="D838" s="5"/>
      <c r="E838" s="4"/>
      <c r="F838" s="5"/>
      <c r="G838" s="4"/>
      <c r="H838" s="5"/>
      <c r="I838" s="4"/>
      <c r="J838" s="5"/>
      <c r="K838" s="4"/>
      <c r="L838" s="5"/>
      <c r="M838" s="4"/>
      <c r="N838" s="5"/>
      <c r="O838" s="4"/>
      <c r="P838" s="5"/>
      <c r="Q838" s="4"/>
      <c r="R838" s="5"/>
      <c r="S838" s="4"/>
      <c r="T838" s="5"/>
      <c r="U838" s="4"/>
      <c r="V838" s="5"/>
      <c r="W838" s="4"/>
      <c r="X838" s="5"/>
      <c r="Y838" s="4"/>
      <c r="Z838" s="5"/>
      <c r="AA838" s="4"/>
      <c r="AB838" s="5"/>
      <c r="AC838" s="4"/>
      <c r="AD838" s="5"/>
      <c r="AE838" s="4"/>
      <c r="AF838" s="5"/>
      <c r="AG838" s="4"/>
      <c r="AH838" s="5"/>
      <c r="AI838" s="4"/>
      <c r="AJ838" s="5"/>
      <c r="AK838" s="4"/>
      <c r="AL838" s="5"/>
      <c r="AM838" s="4"/>
      <c r="AN838" s="5"/>
    </row>
    <row r="839">
      <c r="A839" s="4"/>
      <c r="B839" s="5"/>
      <c r="C839" s="4"/>
      <c r="D839" s="5"/>
      <c r="E839" s="4"/>
      <c r="F839" s="5"/>
      <c r="G839" s="4"/>
      <c r="H839" s="5"/>
      <c r="I839" s="4"/>
      <c r="J839" s="5"/>
      <c r="K839" s="4"/>
      <c r="L839" s="5"/>
      <c r="M839" s="4"/>
      <c r="N839" s="5"/>
      <c r="O839" s="4"/>
      <c r="P839" s="5"/>
      <c r="Q839" s="4"/>
      <c r="R839" s="5"/>
      <c r="S839" s="4"/>
      <c r="T839" s="5"/>
      <c r="U839" s="4"/>
      <c r="V839" s="5"/>
      <c r="W839" s="4"/>
      <c r="X839" s="5"/>
      <c r="Y839" s="4"/>
      <c r="Z839" s="5"/>
      <c r="AA839" s="4"/>
      <c r="AB839" s="5"/>
      <c r="AC839" s="4"/>
      <c r="AD839" s="5"/>
      <c r="AE839" s="4"/>
      <c r="AF839" s="5"/>
      <c r="AG839" s="4"/>
      <c r="AH839" s="5"/>
      <c r="AI839" s="4"/>
      <c r="AJ839" s="5"/>
      <c r="AK839" s="4"/>
      <c r="AL839" s="5"/>
      <c r="AM839" s="4"/>
      <c r="AN839" s="5"/>
    </row>
    <row r="840">
      <c r="A840" s="4"/>
      <c r="B840" s="5"/>
      <c r="C840" s="4"/>
      <c r="D840" s="5"/>
      <c r="E840" s="4"/>
      <c r="F840" s="5"/>
      <c r="G840" s="4"/>
      <c r="H840" s="5"/>
      <c r="I840" s="4"/>
      <c r="J840" s="5"/>
      <c r="K840" s="4"/>
      <c r="L840" s="5"/>
      <c r="M840" s="4"/>
      <c r="N840" s="5"/>
      <c r="O840" s="4"/>
      <c r="P840" s="5"/>
      <c r="Q840" s="4"/>
      <c r="R840" s="5"/>
      <c r="S840" s="4"/>
      <c r="T840" s="5"/>
      <c r="U840" s="4"/>
      <c r="V840" s="5"/>
      <c r="W840" s="4"/>
      <c r="X840" s="5"/>
      <c r="Y840" s="4"/>
      <c r="Z840" s="5"/>
      <c r="AA840" s="4"/>
      <c r="AB840" s="5"/>
      <c r="AC840" s="4"/>
      <c r="AD840" s="5"/>
      <c r="AE840" s="4"/>
      <c r="AF840" s="5"/>
      <c r="AG840" s="4"/>
      <c r="AH840" s="5"/>
      <c r="AI840" s="4"/>
      <c r="AJ840" s="5"/>
      <c r="AK840" s="4"/>
      <c r="AL840" s="5"/>
      <c r="AM840" s="4"/>
      <c r="AN840" s="5"/>
    </row>
    <row r="841">
      <c r="A841" s="4"/>
      <c r="B841" s="5"/>
      <c r="C841" s="4"/>
      <c r="D841" s="5"/>
      <c r="E841" s="4"/>
      <c r="F841" s="5"/>
      <c r="G841" s="4"/>
      <c r="H841" s="5"/>
      <c r="I841" s="4"/>
      <c r="J841" s="5"/>
      <c r="K841" s="4"/>
      <c r="L841" s="5"/>
      <c r="M841" s="4"/>
      <c r="N841" s="5"/>
      <c r="O841" s="4"/>
      <c r="P841" s="5"/>
      <c r="Q841" s="4"/>
      <c r="R841" s="5"/>
      <c r="S841" s="4"/>
      <c r="T841" s="5"/>
      <c r="U841" s="4"/>
      <c r="V841" s="5"/>
      <c r="W841" s="4"/>
      <c r="X841" s="5"/>
      <c r="Y841" s="4"/>
      <c r="Z841" s="5"/>
      <c r="AA841" s="4"/>
      <c r="AB841" s="5"/>
      <c r="AC841" s="4"/>
      <c r="AD841" s="5"/>
      <c r="AE841" s="4"/>
      <c r="AF841" s="5"/>
      <c r="AG841" s="4"/>
      <c r="AH841" s="5"/>
      <c r="AI841" s="4"/>
      <c r="AJ841" s="5"/>
      <c r="AK841" s="4"/>
      <c r="AL841" s="5"/>
      <c r="AM841" s="4"/>
      <c r="AN841" s="5"/>
    </row>
    <row r="842">
      <c r="A842" s="4"/>
      <c r="B842" s="5"/>
      <c r="C842" s="4"/>
      <c r="D842" s="5"/>
      <c r="E842" s="4"/>
      <c r="F842" s="5"/>
      <c r="G842" s="4"/>
      <c r="H842" s="5"/>
      <c r="I842" s="4"/>
      <c r="J842" s="5"/>
      <c r="K842" s="4"/>
      <c r="L842" s="5"/>
      <c r="M842" s="4"/>
      <c r="N842" s="5"/>
      <c r="O842" s="4"/>
      <c r="P842" s="5"/>
      <c r="Q842" s="4"/>
      <c r="R842" s="5"/>
      <c r="S842" s="4"/>
      <c r="T842" s="5"/>
      <c r="U842" s="4"/>
      <c r="V842" s="5"/>
      <c r="W842" s="4"/>
      <c r="X842" s="5"/>
      <c r="Y842" s="4"/>
      <c r="Z842" s="5"/>
      <c r="AA842" s="4"/>
      <c r="AB842" s="5"/>
      <c r="AC842" s="4"/>
      <c r="AD842" s="5"/>
      <c r="AE842" s="4"/>
      <c r="AF842" s="5"/>
      <c r="AG842" s="4"/>
      <c r="AH842" s="5"/>
      <c r="AI842" s="4"/>
      <c r="AJ842" s="5"/>
      <c r="AK842" s="4"/>
      <c r="AL842" s="5"/>
      <c r="AM842" s="4"/>
      <c r="AN842" s="5"/>
    </row>
    <row r="843">
      <c r="A843" s="4"/>
      <c r="B843" s="5"/>
      <c r="C843" s="4"/>
      <c r="D843" s="5"/>
      <c r="E843" s="4"/>
      <c r="F843" s="5"/>
      <c r="G843" s="4"/>
      <c r="H843" s="5"/>
      <c r="I843" s="4"/>
      <c r="J843" s="5"/>
      <c r="K843" s="4"/>
      <c r="L843" s="5"/>
      <c r="M843" s="4"/>
      <c r="N843" s="5"/>
      <c r="O843" s="4"/>
      <c r="P843" s="5"/>
      <c r="Q843" s="4"/>
      <c r="R843" s="5"/>
      <c r="S843" s="4"/>
      <c r="T843" s="5"/>
      <c r="U843" s="4"/>
      <c r="V843" s="5"/>
      <c r="W843" s="4"/>
      <c r="X843" s="5"/>
      <c r="Y843" s="4"/>
      <c r="Z843" s="5"/>
      <c r="AA843" s="4"/>
      <c r="AB843" s="5"/>
      <c r="AC843" s="4"/>
      <c r="AD843" s="5"/>
      <c r="AE843" s="4"/>
      <c r="AF843" s="5"/>
      <c r="AG843" s="4"/>
      <c r="AH843" s="5"/>
      <c r="AI843" s="4"/>
      <c r="AJ843" s="5"/>
      <c r="AK843" s="4"/>
      <c r="AL843" s="5"/>
      <c r="AM843" s="4"/>
      <c r="AN843" s="5"/>
    </row>
    <row r="844">
      <c r="A844" s="4"/>
      <c r="B844" s="5"/>
      <c r="C844" s="4"/>
      <c r="D844" s="5"/>
      <c r="E844" s="4"/>
      <c r="F844" s="5"/>
      <c r="G844" s="4"/>
      <c r="H844" s="5"/>
      <c r="I844" s="4"/>
      <c r="J844" s="5"/>
      <c r="K844" s="4"/>
      <c r="L844" s="5"/>
      <c r="M844" s="4"/>
      <c r="N844" s="5"/>
      <c r="O844" s="4"/>
      <c r="P844" s="5"/>
      <c r="Q844" s="4"/>
      <c r="R844" s="5"/>
      <c r="S844" s="4"/>
      <c r="T844" s="5"/>
      <c r="U844" s="4"/>
      <c r="V844" s="5"/>
      <c r="W844" s="4"/>
      <c r="X844" s="5"/>
      <c r="Y844" s="4"/>
      <c r="Z844" s="5"/>
      <c r="AA844" s="4"/>
      <c r="AB844" s="5"/>
      <c r="AC844" s="4"/>
      <c r="AD844" s="5"/>
      <c r="AE844" s="4"/>
      <c r="AF844" s="5"/>
      <c r="AG844" s="4"/>
      <c r="AH844" s="5"/>
      <c r="AI844" s="4"/>
      <c r="AJ844" s="5"/>
      <c r="AK844" s="4"/>
      <c r="AL844" s="5"/>
      <c r="AM844" s="4"/>
      <c r="AN844" s="5"/>
    </row>
    <row r="845">
      <c r="A845" s="4"/>
      <c r="B845" s="5"/>
      <c r="C845" s="4"/>
      <c r="D845" s="5"/>
      <c r="E845" s="4"/>
      <c r="F845" s="5"/>
      <c r="G845" s="4"/>
      <c r="H845" s="5"/>
      <c r="I845" s="4"/>
      <c r="J845" s="5"/>
      <c r="K845" s="4"/>
      <c r="L845" s="5"/>
      <c r="M845" s="4"/>
      <c r="N845" s="5"/>
      <c r="O845" s="4"/>
      <c r="P845" s="5"/>
      <c r="Q845" s="4"/>
      <c r="R845" s="5"/>
      <c r="S845" s="4"/>
      <c r="T845" s="5"/>
      <c r="U845" s="4"/>
      <c r="V845" s="5"/>
      <c r="W845" s="4"/>
      <c r="X845" s="5"/>
      <c r="Y845" s="4"/>
      <c r="Z845" s="5"/>
      <c r="AA845" s="4"/>
      <c r="AB845" s="5"/>
      <c r="AC845" s="4"/>
      <c r="AD845" s="5"/>
      <c r="AE845" s="4"/>
      <c r="AF845" s="5"/>
      <c r="AG845" s="4"/>
      <c r="AH845" s="5"/>
      <c r="AI845" s="4"/>
      <c r="AJ845" s="5"/>
      <c r="AK845" s="4"/>
      <c r="AL845" s="5"/>
      <c r="AM845" s="4"/>
      <c r="AN845" s="5"/>
    </row>
    <row r="846">
      <c r="A846" s="4"/>
      <c r="B846" s="5"/>
      <c r="C846" s="4"/>
      <c r="D846" s="5"/>
      <c r="E846" s="4"/>
      <c r="F846" s="5"/>
      <c r="G846" s="4"/>
      <c r="H846" s="5"/>
      <c r="I846" s="4"/>
      <c r="J846" s="5"/>
      <c r="K846" s="4"/>
      <c r="L846" s="5"/>
      <c r="M846" s="4"/>
      <c r="N846" s="5"/>
      <c r="O846" s="4"/>
      <c r="P846" s="5"/>
      <c r="Q846" s="4"/>
      <c r="R846" s="5"/>
      <c r="S846" s="4"/>
      <c r="T846" s="5"/>
      <c r="U846" s="4"/>
      <c r="V846" s="5"/>
      <c r="W846" s="4"/>
      <c r="X846" s="5"/>
      <c r="Y846" s="4"/>
      <c r="Z846" s="5"/>
      <c r="AA846" s="4"/>
      <c r="AB846" s="5"/>
      <c r="AC846" s="4"/>
      <c r="AD846" s="5"/>
      <c r="AE846" s="4"/>
      <c r="AF846" s="5"/>
      <c r="AG846" s="4"/>
      <c r="AH846" s="5"/>
      <c r="AI846" s="4"/>
      <c r="AJ846" s="5"/>
      <c r="AK846" s="4"/>
      <c r="AL846" s="5"/>
      <c r="AM846" s="4"/>
      <c r="AN846" s="5"/>
    </row>
    <row r="847">
      <c r="A847" s="4"/>
      <c r="B847" s="5"/>
      <c r="C847" s="4"/>
      <c r="D847" s="5"/>
      <c r="E847" s="4"/>
      <c r="F847" s="5"/>
      <c r="G847" s="4"/>
      <c r="H847" s="5"/>
      <c r="I847" s="4"/>
      <c r="J847" s="5"/>
      <c r="K847" s="4"/>
      <c r="L847" s="5"/>
      <c r="M847" s="4"/>
      <c r="N847" s="5"/>
      <c r="O847" s="4"/>
      <c r="P847" s="5"/>
      <c r="Q847" s="4"/>
      <c r="R847" s="5"/>
      <c r="S847" s="4"/>
      <c r="T847" s="5"/>
      <c r="U847" s="4"/>
      <c r="V847" s="5"/>
      <c r="W847" s="4"/>
      <c r="X847" s="5"/>
      <c r="Y847" s="4"/>
      <c r="Z847" s="5"/>
      <c r="AA847" s="4"/>
      <c r="AB847" s="5"/>
      <c r="AC847" s="4"/>
      <c r="AD847" s="5"/>
      <c r="AE847" s="4"/>
      <c r="AF847" s="5"/>
      <c r="AG847" s="4"/>
      <c r="AH847" s="5"/>
      <c r="AI847" s="4"/>
      <c r="AJ847" s="5"/>
      <c r="AK847" s="4"/>
      <c r="AL847" s="5"/>
      <c r="AM847" s="4"/>
      <c r="AN847" s="5"/>
    </row>
    <row r="848">
      <c r="A848" s="4"/>
      <c r="B848" s="5"/>
      <c r="C848" s="4"/>
      <c r="D848" s="5"/>
      <c r="E848" s="4"/>
      <c r="F848" s="5"/>
      <c r="G848" s="4"/>
      <c r="H848" s="5"/>
      <c r="I848" s="4"/>
      <c r="J848" s="5"/>
      <c r="K848" s="4"/>
      <c r="L848" s="5"/>
      <c r="M848" s="4"/>
      <c r="N848" s="5"/>
      <c r="O848" s="4"/>
      <c r="P848" s="5"/>
      <c r="Q848" s="4"/>
      <c r="R848" s="5"/>
      <c r="S848" s="4"/>
      <c r="T848" s="5"/>
      <c r="U848" s="4"/>
      <c r="V848" s="5"/>
      <c r="W848" s="4"/>
      <c r="X848" s="5"/>
      <c r="Y848" s="4"/>
      <c r="Z848" s="5"/>
      <c r="AA848" s="4"/>
      <c r="AB848" s="5"/>
      <c r="AC848" s="4"/>
      <c r="AD848" s="5"/>
      <c r="AE848" s="4"/>
      <c r="AF848" s="5"/>
      <c r="AG848" s="4"/>
      <c r="AH848" s="5"/>
      <c r="AI848" s="4"/>
      <c r="AJ848" s="5"/>
      <c r="AK848" s="4"/>
      <c r="AL848" s="5"/>
      <c r="AM848" s="4"/>
      <c r="AN848" s="5"/>
    </row>
    <row r="849">
      <c r="A849" s="4"/>
      <c r="B849" s="5"/>
      <c r="C849" s="4"/>
      <c r="D849" s="5"/>
      <c r="E849" s="4"/>
      <c r="F849" s="5"/>
      <c r="G849" s="4"/>
      <c r="H849" s="5"/>
      <c r="I849" s="4"/>
      <c r="J849" s="5"/>
      <c r="K849" s="4"/>
      <c r="L849" s="5"/>
      <c r="M849" s="4"/>
      <c r="N849" s="5"/>
      <c r="O849" s="4"/>
      <c r="P849" s="5"/>
      <c r="Q849" s="4"/>
      <c r="R849" s="5"/>
      <c r="S849" s="4"/>
      <c r="T849" s="5"/>
      <c r="U849" s="4"/>
      <c r="V849" s="5"/>
      <c r="W849" s="4"/>
      <c r="X849" s="5"/>
      <c r="Y849" s="4"/>
      <c r="Z849" s="5"/>
      <c r="AA849" s="4"/>
      <c r="AB849" s="5"/>
      <c r="AC849" s="4"/>
      <c r="AD849" s="5"/>
      <c r="AE849" s="4"/>
      <c r="AF849" s="5"/>
      <c r="AG849" s="4"/>
      <c r="AH849" s="5"/>
      <c r="AI849" s="4"/>
      <c r="AJ849" s="5"/>
      <c r="AK849" s="4"/>
      <c r="AL849" s="5"/>
      <c r="AM849" s="4"/>
      <c r="AN849" s="5"/>
    </row>
    <row r="850">
      <c r="A850" s="4"/>
      <c r="B850" s="5"/>
      <c r="C850" s="4"/>
      <c r="D850" s="5"/>
      <c r="E850" s="4"/>
      <c r="F850" s="5"/>
      <c r="G850" s="4"/>
      <c r="H850" s="5"/>
      <c r="I850" s="4"/>
      <c r="J850" s="5"/>
      <c r="K850" s="4"/>
      <c r="L850" s="5"/>
      <c r="M850" s="4"/>
      <c r="N850" s="5"/>
      <c r="O850" s="4"/>
      <c r="P850" s="5"/>
      <c r="Q850" s="4"/>
      <c r="R850" s="5"/>
      <c r="S850" s="4"/>
      <c r="T850" s="5"/>
      <c r="U850" s="4"/>
      <c r="V850" s="5"/>
      <c r="W850" s="4"/>
      <c r="X850" s="5"/>
      <c r="Y850" s="4"/>
      <c r="Z850" s="5"/>
      <c r="AA850" s="4"/>
      <c r="AB850" s="5"/>
      <c r="AC850" s="4"/>
      <c r="AD850" s="5"/>
      <c r="AE850" s="4"/>
      <c r="AF850" s="5"/>
      <c r="AG850" s="4"/>
      <c r="AH850" s="5"/>
      <c r="AI850" s="4"/>
      <c r="AJ850" s="5"/>
      <c r="AK850" s="4"/>
      <c r="AL850" s="5"/>
      <c r="AM850" s="4"/>
      <c r="AN850" s="5"/>
    </row>
    <row r="851">
      <c r="A851" s="4"/>
      <c r="B851" s="5"/>
      <c r="C851" s="4"/>
      <c r="D851" s="5"/>
      <c r="E851" s="4"/>
      <c r="F851" s="5"/>
      <c r="G851" s="4"/>
      <c r="H851" s="5"/>
      <c r="I851" s="4"/>
      <c r="J851" s="5"/>
      <c r="K851" s="4"/>
      <c r="L851" s="5"/>
      <c r="M851" s="4"/>
      <c r="N851" s="5"/>
      <c r="O851" s="4"/>
      <c r="P851" s="5"/>
      <c r="Q851" s="4"/>
      <c r="R851" s="5"/>
      <c r="S851" s="4"/>
      <c r="T851" s="5"/>
      <c r="U851" s="4"/>
      <c r="V851" s="5"/>
      <c r="W851" s="4"/>
      <c r="X851" s="5"/>
      <c r="Y851" s="4"/>
      <c r="Z851" s="5"/>
      <c r="AA851" s="4"/>
      <c r="AB851" s="5"/>
      <c r="AC851" s="4"/>
      <c r="AD851" s="5"/>
      <c r="AE851" s="4"/>
      <c r="AF851" s="5"/>
      <c r="AG851" s="4"/>
      <c r="AH851" s="5"/>
      <c r="AI851" s="4"/>
      <c r="AJ851" s="5"/>
      <c r="AK851" s="4"/>
      <c r="AL851" s="5"/>
      <c r="AM851" s="4"/>
      <c r="AN851" s="5"/>
    </row>
    <row r="852">
      <c r="A852" s="4"/>
      <c r="B852" s="5"/>
      <c r="C852" s="4"/>
      <c r="D852" s="5"/>
      <c r="E852" s="4"/>
      <c r="F852" s="5"/>
      <c r="G852" s="4"/>
      <c r="H852" s="5"/>
      <c r="I852" s="4"/>
      <c r="J852" s="5"/>
      <c r="K852" s="4"/>
      <c r="L852" s="5"/>
      <c r="M852" s="4"/>
      <c r="N852" s="5"/>
      <c r="O852" s="4"/>
      <c r="P852" s="5"/>
      <c r="Q852" s="4"/>
      <c r="R852" s="5"/>
      <c r="S852" s="4"/>
      <c r="T852" s="5"/>
      <c r="U852" s="4"/>
      <c r="V852" s="5"/>
      <c r="W852" s="4"/>
      <c r="X852" s="5"/>
      <c r="Y852" s="4"/>
      <c r="Z852" s="5"/>
      <c r="AA852" s="4"/>
      <c r="AB852" s="5"/>
      <c r="AC852" s="4"/>
      <c r="AD852" s="5"/>
      <c r="AE852" s="4"/>
      <c r="AF852" s="5"/>
      <c r="AG852" s="4"/>
      <c r="AH852" s="5"/>
      <c r="AI852" s="4"/>
      <c r="AJ852" s="5"/>
      <c r="AK852" s="4"/>
      <c r="AL852" s="5"/>
      <c r="AM852" s="4"/>
      <c r="AN852" s="5"/>
    </row>
    <row r="853">
      <c r="A853" s="4"/>
      <c r="B853" s="5"/>
      <c r="C853" s="4"/>
      <c r="D853" s="5"/>
      <c r="E853" s="4"/>
      <c r="F853" s="5"/>
      <c r="G853" s="4"/>
      <c r="H853" s="5"/>
      <c r="I853" s="4"/>
      <c r="J853" s="5"/>
      <c r="K853" s="4"/>
      <c r="L853" s="5"/>
      <c r="M853" s="4"/>
      <c r="N853" s="5"/>
      <c r="O853" s="4"/>
      <c r="P853" s="5"/>
      <c r="Q853" s="4"/>
      <c r="R853" s="5"/>
      <c r="S853" s="4"/>
      <c r="T853" s="5"/>
      <c r="U853" s="4"/>
      <c r="V853" s="5"/>
      <c r="W853" s="4"/>
      <c r="X853" s="5"/>
      <c r="Y853" s="4"/>
      <c r="Z853" s="5"/>
      <c r="AA853" s="4"/>
      <c r="AB853" s="5"/>
      <c r="AC853" s="4"/>
      <c r="AD853" s="5"/>
      <c r="AE853" s="4"/>
      <c r="AF853" s="5"/>
      <c r="AG853" s="4"/>
      <c r="AH853" s="5"/>
      <c r="AI853" s="4"/>
      <c r="AJ853" s="5"/>
      <c r="AK853" s="4"/>
      <c r="AL853" s="5"/>
      <c r="AM853" s="4"/>
      <c r="AN853" s="5"/>
    </row>
    <row r="854">
      <c r="A854" s="4"/>
      <c r="B854" s="5"/>
      <c r="C854" s="4"/>
      <c r="D854" s="5"/>
      <c r="E854" s="4"/>
      <c r="F854" s="5"/>
      <c r="G854" s="4"/>
      <c r="H854" s="5"/>
      <c r="I854" s="4"/>
      <c r="J854" s="5"/>
      <c r="K854" s="4"/>
      <c r="L854" s="5"/>
      <c r="M854" s="4"/>
      <c r="N854" s="5"/>
      <c r="O854" s="4"/>
      <c r="P854" s="5"/>
      <c r="Q854" s="4"/>
      <c r="R854" s="5"/>
      <c r="S854" s="4"/>
      <c r="T854" s="5"/>
      <c r="U854" s="4"/>
      <c r="V854" s="5"/>
      <c r="W854" s="4"/>
      <c r="X854" s="5"/>
      <c r="Y854" s="4"/>
      <c r="Z854" s="5"/>
      <c r="AA854" s="4"/>
      <c r="AB854" s="5"/>
      <c r="AC854" s="4"/>
      <c r="AD854" s="5"/>
      <c r="AE854" s="4"/>
      <c r="AF854" s="5"/>
      <c r="AG854" s="4"/>
      <c r="AH854" s="5"/>
      <c r="AI854" s="4"/>
      <c r="AJ854" s="5"/>
      <c r="AK854" s="4"/>
      <c r="AL854" s="5"/>
      <c r="AM854" s="4"/>
      <c r="AN854" s="5"/>
    </row>
    <row r="855">
      <c r="A855" s="4"/>
      <c r="B855" s="5"/>
      <c r="C855" s="4"/>
      <c r="D855" s="5"/>
      <c r="E855" s="4"/>
      <c r="F855" s="5"/>
      <c r="G855" s="4"/>
      <c r="H855" s="5"/>
      <c r="I855" s="4"/>
      <c r="J855" s="5"/>
      <c r="K855" s="4"/>
      <c r="L855" s="5"/>
      <c r="M855" s="4"/>
      <c r="N855" s="5"/>
      <c r="O855" s="4"/>
      <c r="P855" s="5"/>
      <c r="Q855" s="4"/>
      <c r="R855" s="5"/>
      <c r="S855" s="4"/>
      <c r="T855" s="5"/>
      <c r="U855" s="4"/>
      <c r="V855" s="5"/>
      <c r="W855" s="4"/>
      <c r="X855" s="5"/>
      <c r="Y855" s="4"/>
      <c r="Z855" s="5"/>
      <c r="AA855" s="4"/>
      <c r="AB855" s="5"/>
      <c r="AC855" s="4"/>
      <c r="AD855" s="5"/>
      <c r="AE855" s="4"/>
      <c r="AF855" s="5"/>
      <c r="AG855" s="4"/>
      <c r="AH855" s="5"/>
      <c r="AI855" s="4"/>
      <c r="AJ855" s="5"/>
      <c r="AK855" s="4"/>
      <c r="AL855" s="5"/>
      <c r="AM855" s="4"/>
      <c r="AN855" s="5"/>
    </row>
    <row r="856">
      <c r="A856" s="4"/>
      <c r="B856" s="5"/>
      <c r="C856" s="4"/>
      <c r="D856" s="5"/>
      <c r="E856" s="4"/>
      <c r="F856" s="5"/>
      <c r="G856" s="4"/>
      <c r="H856" s="5"/>
      <c r="I856" s="4"/>
      <c r="J856" s="5"/>
      <c r="K856" s="4"/>
      <c r="L856" s="5"/>
      <c r="M856" s="4"/>
      <c r="N856" s="5"/>
      <c r="O856" s="4"/>
      <c r="P856" s="5"/>
      <c r="Q856" s="4"/>
      <c r="R856" s="5"/>
      <c r="S856" s="4"/>
      <c r="T856" s="5"/>
      <c r="U856" s="4"/>
      <c r="V856" s="5"/>
      <c r="W856" s="4"/>
      <c r="X856" s="5"/>
      <c r="Y856" s="4"/>
      <c r="Z856" s="5"/>
      <c r="AA856" s="4"/>
      <c r="AB856" s="5"/>
      <c r="AC856" s="4"/>
      <c r="AD856" s="5"/>
      <c r="AE856" s="4"/>
      <c r="AF856" s="5"/>
      <c r="AG856" s="4"/>
      <c r="AH856" s="5"/>
      <c r="AI856" s="4"/>
      <c r="AJ856" s="5"/>
      <c r="AK856" s="4"/>
      <c r="AL856" s="5"/>
      <c r="AM856" s="4"/>
      <c r="AN856" s="5"/>
    </row>
    <row r="857">
      <c r="A857" s="4"/>
      <c r="B857" s="5"/>
      <c r="C857" s="4"/>
      <c r="D857" s="5"/>
      <c r="E857" s="4"/>
      <c r="F857" s="5"/>
      <c r="G857" s="4"/>
      <c r="H857" s="5"/>
      <c r="I857" s="4"/>
      <c r="J857" s="5"/>
      <c r="K857" s="4"/>
      <c r="L857" s="5"/>
      <c r="M857" s="4"/>
      <c r="N857" s="5"/>
      <c r="O857" s="4"/>
      <c r="P857" s="5"/>
      <c r="Q857" s="4"/>
      <c r="R857" s="5"/>
      <c r="S857" s="4"/>
      <c r="T857" s="5"/>
      <c r="U857" s="4"/>
      <c r="V857" s="5"/>
      <c r="W857" s="4"/>
      <c r="X857" s="5"/>
      <c r="Y857" s="4"/>
      <c r="Z857" s="5"/>
      <c r="AA857" s="4"/>
      <c r="AB857" s="5"/>
      <c r="AC857" s="4"/>
      <c r="AD857" s="5"/>
      <c r="AE857" s="4"/>
      <c r="AF857" s="5"/>
      <c r="AG857" s="4"/>
      <c r="AH857" s="5"/>
      <c r="AI857" s="4"/>
      <c r="AJ857" s="5"/>
      <c r="AK857" s="4"/>
      <c r="AL857" s="5"/>
      <c r="AM857" s="4"/>
      <c r="AN857" s="5"/>
    </row>
    <row r="858">
      <c r="A858" s="4"/>
      <c r="B858" s="5"/>
      <c r="C858" s="4"/>
      <c r="D858" s="5"/>
      <c r="E858" s="4"/>
      <c r="F858" s="5"/>
      <c r="G858" s="4"/>
      <c r="H858" s="5"/>
      <c r="I858" s="4"/>
      <c r="J858" s="5"/>
      <c r="K858" s="4"/>
      <c r="L858" s="5"/>
      <c r="M858" s="4"/>
      <c r="N858" s="5"/>
      <c r="O858" s="4"/>
      <c r="P858" s="5"/>
      <c r="Q858" s="4"/>
      <c r="R858" s="5"/>
      <c r="S858" s="4"/>
      <c r="T858" s="5"/>
      <c r="U858" s="4"/>
      <c r="V858" s="5"/>
      <c r="W858" s="4"/>
      <c r="X858" s="5"/>
      <c r="Y858" s="4"/>
      <c r="Z858" s="5"/>
      <c r="AA858" s="4"/>
      <c r="AB858" s="5"/>
      <c r="AC858" s="4"/>
      <c r="AD858" s="5"/>
      <c r="AE858" s="4"/>
      <c r="AF858" s="5"/>
      <c r="AG858" s="4"/>
      <c r="AH858" s="5"/>
      <c r="AI858" s="4"/>
      <c r="AJ858" s="5"/>
      <c r="AK858" s="4"/>
      <c r="AL858" s="5"/>
      <c r="AM858" s="4"/>
      <c r="AN858" s="5"/>
    </row>
    <row r="859">
      <c r="A859" s="4"/>
      <c r="B859" s="5"/>
      <c r="C859" s="4"/>
      <c r="D859" s="5"/>
      <c r="E859" s="4"/>
      <c r="F859" s="5"/>
      <c r="G859" s="4"/>
      <c r="H859" s="5"/>
      <c r="I859" s="4"/>
      <c r="J859" s="5"/>
      <c r="K859" s="4"/>
      <c r="L859" s="5"/>
      <c r="M859" s="4"/>
      <c r="N859" s="5"/>
      <c r="O859" s="4"/>
      <c r="P859" s="5"/>
      <c r="Q859" s="4"/>
      <c r="R859" s="5"/>
      <c r="S859" s="4"/>
      <c r="T859" s="5"/>
      <c r="U859" s="4"/>
      <c r="V859" s="5"/>
      <c r="W859" s="4"/>
      <c r="X859" s="5"/>
      <c r="Y859" s="4"/>
      <c r="Z859" s="5"/>
      <c r="AA859" s="4"/>
      <c r="AB859" s="5"/>
      <c r="AC859" s="4"/>
      <c r="AD859" s="5"/>
      <c r="AE859" s="4"/>
      <c r="AF859" s="5"/>
      <c r="AG859" s="4"/>
      <c r="AH859" s="5"/>
      <c r="AI859" s="4"/>
      <c r="AJ859" s="5"/>
      <c r="AK859" s="4"/>
      <c r="AL859" s="5"/>
      <c r="AM859" s="4"/>
      <c r="AN859" s="5"/>
    </row>
    <row r="860">
      <c r="A860" s="4"/>
      <c r="B860" s="5"/>
      <c r="C860" s="4"/>
      <c r="D860" s="5"/>
      <c r="E860" s="4"/>
      <c r="F860" s="5"/>
      <c r="G860" s="4"/>
      <c r="H860" s="5"/>
      <c r="I860" s="4"/>
      <c r="J860" s="5"/>
      <c r="K860" s="4"/>
      <c r="L860" s="5"/>
      <c r="M860" s="4"/>
      <c r="N860" s="5"/>
      <c r="O860" s="4"/>
      <c r="P860" s="5"/>
      <c r="Q860" s="4"/>
      <c r="R860" s="5"/>
      <c r="S860" s="4"/>
      <c r="T860" s="5"/>
      <c r="U860" s="4"/>
      <c r="V860" s="5"/>
      <c r="W860" s="4"/>
      <c r="X860" s="5"/>
      <c r="Y860" s="4"/>
      <c r="Z860" s="5"/>
      <c r="AA860" s="4"/>
      <c r="AB860" s="5"/>
      <c r="AC860" s="4"/>
      <c r="AD860" s="5"/>
      <c r="AE860" s="4"/>
      <c r="AF860" s="5"/>
      <c r="AG860" s="4"/>
      <c r="AH860" s="5"/>
      <c r="AI860" s="4"/>
      <c r="AJ860" s="5"/>
      <c r="AK860" s="4"/>
      <c r="AL860" s="5"/>
      <c r="AM860" s="4"/>
      <c r="AN860" s="5"/>
    </row>
    <row r="861">
      <c r="A861" s="4"/>
      <c r="B861" s="5"/>
      <c r="C861" s="4"/>
      <c r="D861" s="5"/>
      <c r="E861" s="4"/>
      <c r="F861" s="5"/>
      <c r="G861" s="4"/>
      <c r="H861" s="5"/>
      <c r="I861" s="4"/>
      <c r="J861" s="5"/>
      <c r="K861" s="4"/>
      <c r="L861" s="5"/>
      <c r="M861" s="4"/>
      <c r="N861" s="5"/>
      <c r="O861" s="4"/>
      <c r="P861" s="5"/>
      <c r="Q861" s="4"/>
      <c r="R861" s="5"/>
      <c r="S861" s="4"/>
      <c r="T861" s="5"/>
      <c r="U861" s="4"/>
      <c r="V861" s="5"/>
      <c r="W861" s="4"/>
      <c r="X861" s="5"/>
      <c r="Y861" s="4"/>
      <c r="Z861" s="5"/>
      <c r="AA861" s="4"/>
      <c r="AB861" s="5"/>
      <c r="AC861" s="4"/>
      <c r="AD861" s="5"/>
      <c r="AE861" s="4"/>
      <c r="AF861" s="5"/>
      <c r="AG861" s="4"/>
      <c r="AH861" s="5"/>
      <c r="AI861" s="4"/>
      <c r="AJ861" s="5"/>
      <c r="AK861" s="4"/>
      <c r="AL861" s="5"/>
      <c r="AM861" s="4"/>
      <c r="AN861" s="5"/>
    </row>
    <row r="862">
      <c r="A862" s="4"/>
      <c r="B862" s="5"/>
      <c r="C862" s="4"/>
      <c r="D862" s="5"/>
      <c r="E862" s="4"/>
      <c r="F862" s="5"/>
      <c r="G862" s="4"/>
      <c r="H862" s="5"/>
      <c r="I862" s="4"/>
      <c r="J862" s="5"/>
      <c r="K862" s="4"/>
      <c r="L862" s="5"/>
      <c r="M862" s="4"/>
      <c r="N862" s="5"/>
      <c r="O862" s="4"/>
      <c r="P862" s="5"/>
      <c r="Q862" s="4"/>
      <c r="R862" s="5"/>
      <c r="S862" s="4"/>
      <c r="T862" s="5"/>
      <c r="U862" s="4"/>
      <c r="V862" s="5"/>
      <c r="W862" s="4"/>
      <c r="X862" s="5"/>
      <c r="Y862" s="4"/>
      <c r="Z862" s="5"/>
      <c r="AA862" s="4"/>
      <c r="AB862" s="5"/>
      <c r="AC862" s="4"/>
      <c r="AD862" s="5"/>
      <c r="AE862" s="4"/>
      <c r="AF862" s="5"/>
      <c r="AG862" s="4"/>
      <c r="AH862" s="5"/>
      <c r="AI862" s="4"/>
      <c r="AJ862" s="5"/>
      <c r="AK862" s="4"/>
      <c r="AL862" s="5"/>
      <c r="AM862" s="4"/>
      <c r="AN862" s="5"/>
    </row>
    <row r="863">
      <c r="A863" s="4"/>
      <c r="B863" s="5"/>
      <c r="C863" s="4"/>
      <c r="D863" s="5"/>
      <c r="E863" s="4"/>
      <c r="F863" s="5"/>
      <c r="G863" s="4"/>
      <c r="H863" s="5"/>
      <c r="I863" s="4"/>
      <c r="J863" s="5"/>
      <c r="K863" s="4"/>
      <c r="L863" s="5"/>
      <c r="M863" s="4"/>
      <c r="N863" s="5"/>
      <c r="O863" s="4"/>
      <c r="P863" s="5"/>
      <c r="Q863" s="4"/>
      <c r="R863" s="5"/>
      <c r="S863" s="4"/>
      <c r="T863" s="5"/>
      <c r="U863" s="4"/>
      <c r="V863" s="5"/>
      <c r="W863" s="4"/>
      <c r="X863" s="5"/>
      <c r="Y863" s="4"/>
      <c r="Z863" s="5"/>
      <c r="AA863" s="4"/>
      <c r="AB863" s="5"/>
      <c r="AC863" s="4"/>
      <c r="AD863" s="5"/>
      <c r="AE863" s="4"/>
      <c r="AF863" s="5"/>
      <c r="AG863" s="4"/>
      <c r="AH863" s="5"/>
      <c r="AI863" s="4"/>
      <c r="AJ863" s="5"/>
      <c r="AK863" s="4"/>
      <c r="AL863" s="5"/>
      <c r="AM863" s="4"/>
      <c r="AN863" s="5"/>
    </row>
    <row r="864">
      <c r="A864" s="4"/>
      <c r="B864" s="5"/>
      <c r="C864" s="4"/>
      <c r="D864" s="5"/>
      <c r="E864" s="4"/>
      <c r="F864" s="5"/>
      <c r="G864" s="4"/>
      <c r="H864" s="5"/>
      <c r="I864" s="4"/>
      <c r="J864" s="5"/>
      <c r="K864" s="4"/>
      <c r="L864" s="5"/>
      <c r="M864" s="4"/>
      <c r="N864" s="5"/>
      <c r="O864" s="4"/>
      <c r="P864" s="5"/>
      <c r="Q864" s="4"/>
      <c r="R864" s="5"/>
      <c r="S864" s="4"/>
      <c r="T864" s="5"/>
      <c r="U864" s="4"/>
      <c r="V864" s="5"/>
      <c r="W864" s="4"/>
      <c r="X864" s="5"/>
      <c r="Y864" s="4"/>
      <c r="Z864" s="5"/>
      <c r="AA864" s="4"/>
      <c r="AB864" s="5"/>
      <c r="AC864" s="4"/>
      <c r="AD864" s="5"/>
      <c r="AE864" s="4"/>
      <c r="AF864" s="5"/>
      <c r="AG864" s="4"/>
      <c r="AH864" s="5"/>
      <c r="AI864" s="4"/>
      <c r="AJ864" s="5"/>
      <c r="AK864" s="4"/>
      <c r="AL864" s="5"/>
      <c r="AM864" s="4"/>
      <c r="AN864" s="5"/>
    </row>
    <row r="865">
      <c r="A865" s="4"/>
      <c r="B865" s="5"/>
      <c r="C865" s="4"/>
      <c r="D865" s="5"/>
      <c r="E865" s="4"/>
      <c r="F865" s="5"/>
      <c r="G865" s="4"/>
      <c r="H865" s="5"/>
      <c r="I865" s="4"/>
      <c r="J865" s="5"/>
      <c r="K865" s="4"/>
      <c r="L865" s="5"/>
      <c r="M865" s="4"/>
      <c r="N865" s="5"/>
      <c r="O865" s="4"/>
      <c r="P865" s="5"/>
      <c r="Q865" s="4"/>
      <c r="R865" s="5"/>
      <c r="S865" s="4"/>
      <c r="T865" s="5"/>
      <c r="U865" s="4"/>
      <c r="V865" s="5"/>
      <c r="W865" s="4"/>
      <c r="X865" s="5"/>
      <c r="Y865" s="4"/>
      <c r="Z865" s="5"/>
      <c r="AA865" s="4"/>
      <c r="AB865" s="5"/>
      <c r="AC865" s="4"/>
      <c r="AD865" s="5"/>
      <c r="AE865" s="4"/>
      <c r="AF865" s="5"/>
      <c r="AG865" s="4"/>
      <c r="AH865" s="5"/>
      <c r="AI865" s="4"/>
      <c r="AJ865" s="5"/>
      <c r="AK865" s="4"/>
      <c r="AL865" s="5"/>
      <c r="AM865" s="4"/>
      <c r="AN865" s="5"/>
    </row>
    <row r="866">
      <c r="A866" s="4"/>
      <c r="B866" s="5"/>
      <c r="C866" s="4"/>
      <c r="D866" s="5"/>
      <c r="E866" s="4"/>
      <c r="F866" s="5"/>
      <c r="G866" s="4"/>
      <c r="H866" s="5"/>
      <c r="I866" s="4"/>
      <c r="J866" s="5"/>
      <c r="K866" s="4"/>
      <c r="L866" s="5"/>
      <c r="M866" s="4"/>
      <c r="N866" s="5"/>
      <c r="O866" s="4"/>
      <c r="P866" s="5"/>
      <c r="Q866" s="4"/>
      <c r="R866" s="5"/>
      <c r="S866" s="4"/>
      <c r="T866" s="5"/>
      <c r="U866" s="4"/>
      <c r="V866" s="5"/>
      <c r="W866" s="4"/>
      <c r="X866" s="5"/>
      <c r="Y866" s="4"/>
      <c r="Z866" s="5"/>
      <c r="AA866" s="4"/>
      <c r="AB866" s="5"/>
      <c r="AC866" s="4"/>
      <c r="AD866" s="5"/>
      <c r="AE866" s="4"/>
      <c r="AF866" s="5"/>
      <c r="AG866" s="4"/>
      <c r="AH866" s="5"/>
      <c r="AI866" s="4"/>
      <c r="AJ866" s="5"/>
      <c r="AK866" s="4"/>
      <c r="AL866" s="5"/>
      <c r="AM866" s="4"/>
      <c r="AN866" s="5"/>
    </row>
    <row r="867">
      <c r="A867" s="4"/>
      <c r="B867" s="5"/>
      <c r="C867" s="4"/>
      <c r="D867" s="5"/>
      <c r="E867" s="4"/>
      <c r="F867" s="5"/>
      <c r="G867" s="4"/>
      <c r="H867" s="5"/>
      <c r="I867" s="4"/>
      <c r="J867" s="5"/>
      <c r="K867" s="4"/>
      <c r="L867" s="5"/>
      <c r="M867" s="4"/>
      <c r="N867" s="5"/>
      <c r="O867" s="4"/>
      <c r="P867" s="5"/>
      <c r="Q867" s="4"/>
      <c r="R867" s="5"/>
      <c r="S867" s="4"/>
      <c r="T867" s="5"/>
      <c r="U867" s="4"/>
      <c r="V867" s="5"/>
      <c r="W867" s="4"/>
      <c r="X867" s="5"/>
      <c r="Y867" s="4"/>
      <c r="Z867" s="5"/>
      <c r="AA867" s="4"/>
      <c r="AB867" s="5"/>
      <c r="AC867" s="4"/>
      <c r="AD867" s="5"/>
      <c r="AE867" s="4"/>
      <c r="AF867" s="5"/>
      <c r="AG867" s="4"/>
      <c r="AH867" s="5"/>
      <c r="AI867" s="4"/>
      <c r="AJ867" s="5"/>
      <c r="AK867" s="4"/>
      <c r="AL867" s="5"/>
      <c r="AM867" s="4"/>
      <c r="AN867" s="5"/>
    </row>
    <row r="868">
      <c r="A868" s="4"/>
      <c r="B868" s="5"/>
      <c r="C868" s="4"/>
      <c r="D868" s="5"/>
      <c r="E868" s="4"/>
      <c r="F868" s="5"/>
      <c r="G868" s="4"/>
      <c r="H868" s="5"/>
      <c r="I868" s="4"/>
      <c r="J868" s="5"/>
      <c r="K868" s="4"/>
      <c r="L868" s="5"/>
      <c r="M868" s="4"/>
      <c r="N868" s="5"/>
      <c r="O868" s="4"/>
      <c r="P868" s="5"/>
      <c r="Q868" s="4"/>
      <c r="R868" s="5"/>
      <c r="S868" s="4"/>
      <c r="T868" s="5"/>
      <c r="U868" s="4"/>
      <c r="V868" s="5"/>
      <c r="W868" s="4"/>
      <c r="X868" s="5"/>
      <c r="Y868" s="4"/>
      <c r="Z868" s="5"/>
      <c r="AA868" s="4"/>
      <c r="AB868" s="5"/>
      <c r="AC868" s="4"/>
      <c r="AD868" s="5"/>
      <c r="AE868" s="4"/>
      <c r="AF868" s="5"/>
      <c r="AG868" s="4"/>
      <c r="AH868" s="5"/>
      <c r="AI868" s="4"/>
      <c r="AJ868" s="5"/>
      <c r="AK868" s="4"/>
      <c r="AL868" s="5"/>
      <c r="AM868" s="4"/>
      <c r="AN868" s="5"/>
    </row>
    <row r="869">
      <c r="A869" s="4"/>
      <c r="B869" s="5"/>
      <c r="C869" s="4"/>
      <c r="D869" s="5"/>
      <c r="E869" s="4"/>
      <c r="F869" s="5"/>
      <c r="G869" s="4"/>
      <c r="H869" s="5"/>
      <c r="I869" s="4"/>
      <c r="J869" s="5"/>
      <c r="K869" s="4"/>
      <c r="L869" s="5"/>
      <c r="M869" s="4"/>
      <c r="N869" s="5"/>
      <c r="O869" s="4"/>
      <c r="P869" s="5"/>
      <c r="Q869" s="4"/>
      <c r="R869" s="5"/>
      <c r="S869" s="4"/>
      <c r="T869" s="5"/>
      <c r="U869" s="4"/>
      <c r="V869" s="5"/>
      <c r="W869" s="4"/>
      <c r="X869" s="5"/>
      <c r="Y869" s="4"/>
      <c r="Z869" s="5"/>
      <c r="AA869" s="4"/>
      <c r="AB869" s="5"/>
      <c r="AC869" s="4"/>
      <c r="AD869" s="5"/>
      <c r="AE869" s="4"/>
      <c r="AF869" s="5"/>
      <c r="AG869" s="4"/>
      <c r="AH869" s="5"/>
      <c r="AI869" s="4"/>
      <c r="AJ869" s="5"/>
      <c r="AK869" s="4"/>
      <c r="AL869" s="5"/>
      <c r="AM869" s="4"/>
      <c r="AN869" s="5"/>
    </row>
    <row r="870">
      <c r="A870" s="4"/>
      <c r="B870" s="5"/>
      <c r="C870" s="4"/>
      <c r="D870" s="5"/>
      <c r="E870" s="4"/>
      <c r="F870" s="5"/>
      <c r="G870" s="4"/>
      <c r="H870" s="5"/>
      <c r="I870" s="4"/>
      <c r="J870" s="5"/>
      <c r="K870" s="4"/>
      <c r="L870" s="5"/>
      <c r="M870" s="4"/>
      <c r="N870" s="5"/>
      <c r="O870" s="4"/>
      <c r="P870" s="5"/>
      <c r="Q870" s="4"/>
      <c r="R870" s="5"/>
      <c r="S870" s="4"/>
      <c r="T870" s="5"/>
      <c r="U870" s="4"/>
      <c r="V870" s="5"/>
      <c r="W870" s="4"/>
      <c r="X870" s="5"/>
      <c r="Y870" s="4"/>
      <c r="Z870" s="5"/>
      <c r="AA870" s="4"/>
      <c r="AB870" s="5"/>
      <c r="AC870" s="4"/>
      <c r="AD870" s="5"/>
      <c r="AE870" s="4"/>
      <c r="AF870" s="5"/>
      <c r="AG870" s="4"/>
      <c r="AH870" s="5"/>
      <c r="AI870" s="4"/>
      <c r="AJ870" s="5"/>
      <c r="AK870" s="4"/>
      <c r="AL870" s="5"/>
      <c r="AM870" s="4"/>
      <c r="AN870" s="5"/>
    </row>
    <row r="871">
      <c r="A871" s="4"/>
      <c r="B871" s="5"/>
      <c r="C871" s="4"/>
      <c r="D871" s="5"/>
      <c r="E871" s="4"/>
      <c r="F871" s="5"/>
      <c r="G871" s="4"/>
      <c r="H871" s="5"/>
      <c r="I871" s="4"/>
      <c r="J871" s="5"/>
      <c r="K871" s="4"/>
      <c r="L871" s="5"/>
      <c r="M871" s="4"/>
      <c r="N871" s="5"/>
      <c r="O871" s="4"/>
      <c r="P871" s="5"/>
      <c r="Q871" s="4"/>
      <c r="R871" s="5"/>
      <c r="S871" s="4"/>
      <c r="T871" s="5"/>
      <c r="U871" s="4"/>
      <c r="V871" s="5"/>
      <c r="W871" s="4"/>
      <c r="X871" s="5"/>
      <c r="Y871" s="4"/>
      <c r="Z871" s="5"/>
      <c r="AA871" s="4"/>
      <c r="AB871" s="5"/>
      <c r="AC871" s="4"/>
      <c r="AD871" s="5"/>
      <c r="AE871" s="4"/>
      <c r="AF871" s="5"/>
      <c r="AG871" s="4"/>
      <c r="AH871" s="5"/>
      <c r="AI871" s="4"/>
      <c r="AJ871" s="5"/>
      <c r="AK871" s="4"/>
      <c r="AL871" s="5"/>
      <c r="AM871" s="4"/>
      <c r="AN871" s="5"/>
    </row>
    <row r="872">
      <c r="A872" s="4"/>
      <c r="B872" s="5"/>
      <c r="C872" s="4"/>
      <c r="D872" s="5"/>
      <c r="E872" s="4"/>
      <c r="F872" s="5"/>
      <c r="G872" s="4"/>
      <c r="H872" s="5"/>
      <c r="I872" s="4"/>
      <c r="J872" s="5"/>
      <c r="K872" s="4"/>
      <c r="L872" s="5"/>
      <c r="M872" s="4"/>
      <c r="N872" s="5"/>
      <c r="O872" s="4"/>
      <c r="P872" s="5"/>
      <c r="Q872" s="4"/>
      <c r="R872" s="5"/>
      <c r="S872" s="4"/>
      <c r="T872" s="5"/>
      <c r="U872" s="4"/>
      <c r="V872" s="5"/>
      <c r="W872" s="4"/>
      <c r="X872" s="5"/>
      <c r="Y872" s="4"/>
      <c r="Z872" s="5"/>
      <c r="AA872" s="4"/>
      <c r="AB872" s="5"/>
      <c r="AC872" s="4"/>
      <c r="AD872" s="5"/>
      <c r="AE872" s="4"/>
      <c r="AF872" s="5"/>
      <c r="AG872" s="4"/>
      <c r="AH872" s="5"/>
      <c r="AI872" s="4"/>
      <c r="AJ872" s="5"/>
      <c r="AK872" s="4"/>
      <c r="AL872" s="5"/>
      <c r="AM872" s="4"/>
      <c r="AN872" s="5"/>
    </row>
    <row r="873">
      <c r="A873" s="4"/>
      <c r="B873" s="5"/>
      <c r="C873" s="4"/>
      <c r="D873" s="5"/>
      <c r="E873" s="4"/>
      <c r="F873" s="5"/>
      <c r="G873" s="4"/>
      <c r="H873" s="5"/>
      <c r="I873" s="4"/>
      <c r="J873" s="5"/>
      <c r="K873" s="4"/>
      <c r="L873" s="5"/>
      <c r="M873" s="4"/>
      <c r="N873" s="5"/>
      <c r="O873" s="4"/>
      <c r="P873" s="5"/>
      <c r="Q873" s="4"/>
      <c r="R873" s="5"/>
      <c r="S873" s="4"/>
      <c r="T873" s="5"/>
      <c r="U873" s="4"/>
      <c r="V873" s="5"/>
      <c r="W873" s="4"/>
      <c r="X873" s="5"/>
      <c r="Y873" s="4"/>
      <c r="Z873" s="5"/>
      <c r="AA873" s="4"/>
      <c r="AB873" s="5"/>
      <c r="AC873" s="4"/>
      <c r="AD873" s="5"/>
      <c r="AE873" s="4"/>
      <c r="AF873" s="5"/>
      <c r="AG873" s="4"/>
      <c r="AH873" s="5"/>
      <c r="AI873" s="4"/>
      <c r="AJ873" s="5"/>
      <c r="AK873" s="4"/>
      <c r="AL873" s="5"/>
      <c r="AM873" s="4"/>
      <c r="AN873" s="5"/>
    </row>
    <row r="874">
      <c r="A874" s="4"/>
      <c r="B874" s="5"/>
      <c r="C874" s="4"/>
      <c r="D874" s="5"/>
      <c r="E874" s="4"/>
      <c r="F874" s="5"/>
      <c r="G874" s="4"/>
      <c r="H874" s="5"/>
      <c r="I874" s="4"/>
      <c r="J874" s="5"/>
      <c r="K874" s="4"/>
      <c r="L874" s="5"/>
      <c r="M874" s="4"/>
      <c r="N874" s="5"/>
      <c r="O874" s="4"/>
      <c r="P874" s="5"/>
      <c r="Q874" s="4"/>
      <c r="R874" s="5"/>
      <c r="S874" s="4"/>
      <c r="T874" s="5"/>
      <c r="U874" s="4"/>
      <c r="V874" s="5"/>
      <c r="W874" s="4"/>
      <c r="X874" s="5"/>
      <c r="Y874" s="4"/>
      <c r="Z874" s="5"/>
      <c r="AA874" s="4"/>
      <c r="AB874" s="5"/>
      <c r="AC874" s="4"/>
      <c r="AD874" s="5"/>
      <c r="AE874" s="4"/>
      <c r="AF874" s="5"/>
      <c r="AG874" s="4"/>
      <c r="AH874" s="5"/>
      <c r="AI874" s="4"/>
      <c r="AJ874" s="5"/>
      <c r="AK874" s="4"/>
      <c r="AL874" s="5"/>
      <c r="AM874" s="4"/>
      <c r="AN874" s="5"/>
    </row>
    <row r="875">
      <c r="A875" s="4"/>
      <c r="B875" s="5"/>
      <c r="C875" s="4"/>
      <c r="D875" s="5"/>
      <c r="E875" s="4"/>
      <c r="F875" s="5"/>
      <c r="G875" s="4"/>
      <c r="H875" s="5"/>
      <c r="I875" s="4"/>
      <c r="J875" s="5"/>
      <c r="K875" s="4"/>
      <c r="L875" s="5"/>
      <c r="M875" s="4"/>
      <c r="N875" s="5"/>
      <c r="O875" s="4"/>
      <c r="P875" s="5"/>
      <c r="Q875" s="4"/>
      <c r="R875" s="5"/>
      <c r="S875" s="4"/>
      <c r="T875" s="5"/>
      <c r="U875" s="4"/>
      <c r="V875" s="5"/>
      <c r="W875" s="4"/>
      <c r="X875" s="5"/>
      <c r="Y875" s="4"/>
      <c r="Z875" s="5"/>
      <c r="AA875" s="4"/>
      <c r="AB875" s="5"/>
      <c r="AC875" s="4"/>
      <c r="AD875" s="5"/>
      <c r="AE875" s="4"/>
      <c r="AF875" s="5"/>
      <c r="AG875" s="4"/>
      <c r="AH875" s="5"/>
      <c r="AI875" s="4"/>
      <c r="AJ875" s="5"/>
      <c r="AK875" s="4"/>
      <c r="AL875" s="5"/>
      <c r="AM875" s="4"/>
      <c r="AN875" s="5"/>
    </row>
    <row r="876">
      <c r="A876" s="4"/>
      <c r="B876" s="5"/>
      <c r="C876" s="4"/>
      <c r="D876" s="5"/>
      <c r="E876" s="4"/>
      <c r="F876" s="5"/>
      <c r="G876" s="4"/>
      <c r="H876" s="5"/>
      <c r="I876" s="4"/>
      <c r="J876" s="5"/>
      <c r="K876" s="4"/>
      <c r="L876" s="5"/>
      <c r="M876" s="4"/>
      <c r="N876" s="5"/>
      <c r="O876" s="4"/>
      <c r="P876" s="5"/>
      <c r="Q876" s="4"/>
      <c r="R876" s="5"/>
      <c r="S876" s="4"/>
      <c r="T876" s="5"/>
      <c r="U876" s="4"/>
      <c r="V876" s="5"/>
      <c r="W876" s="4"/>
      <c r="X876" s="5"/>
      <c r="Y876" s="4"/>
      <c r="Z876" s="5"/>
      <c r="AA876" s="4"/>
      <c r="AB876" s="5"/>
      <c r="AC876" s="4"/>
      <c r="AD876" s="5"/>
      <c r="AE876" s="4"/>
      <c r="AF876" s="5"/>
      <c r="AG876" s="4"/>
      <c r="AH876" s="5"/>
      <c r="AI876" s="4"/>
      <c r="AJ876" s="5"/>
      <c r="AK876" s="4"/>
      <c r="AL876" s="5"/>
      <c r="AM876" s="4"/>
      <c r="AN876" s="5"/>
    </row>
    <row r="877">
      <c r="A877" s="4"/>
      <c r="B877" s="5"/>
      <c r="C877" s="4"/>
      <c r="D877" s="5"/>
      <c r="E877" s="4"/>
      <c r="F877" s="5"/>
      <c r="G877" s="4"/>
      <c r="H877" s="5"/>
      <c r="I877" s="4"/>
      <c r="J877" s="5"/>
      <c r="K877" s="4"/>
      <c r="L877" s="5"/>
      <c r="M877" s="4"/>
      <c r="N877" s="5"/>
      <c r="O877" s="4"/>
      <c r="P877" s="5"/>
      <c r="Q877" s="4"/>
      <c r="R877" s="5"/>
      <c r="S877" s="4"/>
      <c r="T877" s="5"/>
      <c r="U877" s="4"/>
      <c r="V877" s="5"/>
      <c r="W877" s="4"/>
      <c r="X877" s="5"/>
      <c r="Y877" s="4"/>
      <c r="Z877" s="5"/>
      <c r="AA877" s="4"/>
      <c r="AB877" s="5"/>
      <c r="AC877" s="4"/>
      <c r="AD877" s="5"/>
      <c r="AE877" s="4"/>
      <c r="AF877" s="5"/>
      <c r="AG877" s="4"/>
      <c r="AH877" s="5"/>
      <c r="AI877" s="4"/>
      <c r="AJ877" s="5"/>
      <c r="AK877" s="4"/>
      <c r="AL877" s="5"/>
      <c r="AM877" s="4"/>
      <c r="AN877" s="5"/>
    </row>
    <row r="878">
      <c r="A878" s="4"/>
      <c r="B878" s="5"/>
      <c r="C878" s="4"/>
      <c r="D878" s="5"/>
      <c r="E878" s="4"/>
      <c r="F878" s="5"/>
      <c r="G878" s="4"/>
      <c r="H878" s="5"/>
      <c r="I878" s="4"/>
      <c r="J878" s="5"/>
      <c r="K878" s="4"/>
      <c r="L878" s="5"/>
      <c r="M878" s="4"/>
      <c r="N878" s="5"/>
      <c r="O878" s="4"/>
      <c r="P878" s="5"/>
      <c r="Q878" s="4"/>
      <c r="R878" s="5"/>
      <c r="S878" s="4"/>
      <c r="T878" s="5"/>
      <c r="U878" s="4"/>
      <c r="V878" s="5"/>
      <c r="W878" s="4"/>
      <c r="X878" s="5"/>
      <c r="Y878" s="4"/>
      <c r="Z878" s="5"/>
      <c r="AA878" s="4"/>
      <c r="AB878" s="5"/>
      <c r="AC878" s="4"/>
      <c r="AD878" s="5"/>
      <c r="AE878" s="4"/>
      <c r="AF878" s="5"/>
      <c r="AG878" s="4"/>
      <c r="AH878" s="5"/>
      <c r="AI878" s="4"/>
      <c r="AJ878" s="5"/>
      <c r="AK878" s="4"/>
      <c r="AL878" s="5"/>
      <c r="AM878" s="4"/>
      <c r="AN878" s="5"/>
    </row>
    <row r="879">
      <c r="A879" s="4"/>
      <c r="B879" s="5"/>
      <c r="C879" s="4"/>
      <c r="D879" s="5"/>
      <c r="E879" s="4"/>
      <c r="F879" s="5"/>
      <c r="G879" s="4"/>
      <c r="H879" s="5"/>
      <c r="I879" s="4"/>
      <c r="J879" s="5"/>
      <c r="K879" s="4"/>
      <c r="L879" s="5"/>
      <c r="M879" s="4"/>
      <c r="N879" s="5"/>
      <c r="O879" s="4"/>
      <c r="P879" s="5"/>
      <c r="Q879" s="4"/>
      <c r="R879" s="5"/>
      <c r="S879" s="4"/>
      <c r="T879" s="5"/>
      <c r="U879" s="4"/>
      <c r="V879" s="5"/>
      <c r="W879" s="4"/>
      <c r="X879" s="5"/>
      <c r="Y879" s="4"/>
      <c r="Z879" s="5"/>
      <c r="AA879" s="4"/>
      <c r="AB879" s="5"/>
      <c r="AC879" s="4"/>
      <c r="AD879" s="5"/>
      <c r="AE879" s="4"/>
      <c r="AF879" s="5"/>
      <c r="AG879" s="4"/>
      <c r="AH879" s="5"/>
      <c r="AI879" s="4"/>
      <c r="AJ879" s="5"/>
      <c r="AK879" s="4"/>
      <c r="AL879" s="5"/>
      <c r="AM879" s="4"/>
      <c r="AN879" s="5"/>
    </row>
    <row r="880">
      <c r="A880" s="4"/>
      <c r="B880" s="5"/>
      <c r="C880" s="4"/>
      <c r="D880" s="5"/>
      <c r="E880" s="4"/>
      <c r="F880" s="5"/>
      <c r="G880" s="4"/>
      <c r="H880" s="5"/>
      <c r="I880" s="4"/>
      <c r="J880" s="5"/>
      <c r="K880" s="4"/>
      <c r="L880" s="5"/>
      <c r="M880" s="4"/>
      <c r="N880" s="5"/>
      <c r="O880" s="4"/>
      <c r="P880" s="5"/>
      <c r="Q880" s="4"/>
      <c r="R880" s="5"/>
      <c r="S880" s="4"/>
      <c r="T880" s="5"/>
      <c r="U880" s="4"/>
      <c r="V880" s="5"/>
      <c r="W880" s="4"/>
      <c r="X880" s="5"/>
      <c r="Y880" s="4"/>
      <c r="Z880" s="5"/>
      <c r="AA880" s="4"/>
      <c r="AB880" s="5"/>
      <c r="AC880" s="4"/>
      <c r="AD880" s="5"/>
      <c r="AE880" s="4"/>
      <c r="AF880" s="5"/>
      <c r="AG880" s="4"/>
      <c r="AH880" s="5"/>
      <c r="AI880" s="4"/>
      <c r="AJ880" s="5"/>
      <c r="AK880" s="4"/>
      <c r="AL880" s="5"/>
      <c r="AM880" s="4"/>
      <c r="AN880" s="5"/>
    </row>
    <row r="881">
      <c r="A881" s="4"/>
      <c r="B881" s="5"/>
      <c r="C881" s="4"/>
      <c r="D881" s="5"/>
      <c r="E881" s="4"/>
      <c r="F881" s="5"/>
      <c r="G881" s="4"/>
      <c r="H881" s="5"/>
      <c r="I881" s="4"/>
      <c r="J881" s="5"/>
      <c r="K881" s="4"/>
      <c r="L881" s="5"/>
      <c r="M881" s="4"/>
      <c r="N881" s="5"/>
      <c r="O881" s="4"/>
      <c r="P881" s="5"/>
      <c r="Q881" s="4"/>
      <c r="R881" s="5"/>
      <c r="S881" s="4"/>
      <c r="T881" s="5"/>
      <c r="U881" s="4"/>
      <c r="V881" s="5"/>
      <c r="W881" s="4"/>
      <c r="X881" s="5"/>
      <c r="Y881" s="4"/>
      <c r="Z881" s="5"/>
      <c r="AA881" s="4"/>
      <c r="AB881" s="5"/>
      <c r="AC881" s="4"/>
      <c r="AD881" s="5"/>
      <c r="AE881" s="4"/>
      <c r="AF881" s="5"/>
      <c r="AG881" s="4"/>
      <c r="AH881" s="5"/>
      <c r="AI881" s="4"/>
      <c r="AJ881" s="5"/>
      <c r="AK881" s="4"/>
      <c r="AL881" s="5"/>
      <c r="AM881" s="4"/>
      <c r="AN881" s="5"/>
    </row>
    <row r="882">
      <c r="A882" s="4"/>
      <c r="B882" s="5"/>
      <c r="C882" s="4"/>
      <c r="D882" s="5"/>
      <c r="E882" s="4"/>
      <c r="F882" s="5"/>
      <c r="G882" s="4"/>
      <c r="H882" s="5"/>
      <c r="I882" s="4"/>
      <c r="J882" s="5"/>
      <c r="K882" s="4"/>
      <c r="L882" s="5"/>
      <c r="M882" s="4"/>
      <c r="N882" s="5"/>
      <c r="O882" s="4"/>
      <c r="P882" s="5"/>
      <c r="Q882" s="4"/>
      <c r="R882" s="5"/>
      <c r="S882" s="4"/>
      <c r="T882" s="5"/>
      <c r="U882" s="4"/>
      <c r="V882" s="5"/>
      <c r="W882" s="4"/>
      <c r="X882" s="5"/>
      <c r="Y882" s="4"/>
      <c r="Z882" s="5"/>
      <c r="AA882" s="4"/>
      <c r="AB882" s="5"/>
      <c r="AC882" s="4"/>
      <c r="AD882" s="5"/>
      <c r="AE882" s="4"/>
      <c r="AF882" s="5"/>
      <c r="AG882" s="4"/>
      <c r="AH882" s="5"/>
      <c r="AI882" s="4"/>
      <c r="AJ882" s="5"/>
      <c r="AK882" s="4"/>
      <c r="AL882" s="5"/>
      <c r="AM882" s="4"/>
      <c r="AN882" s="5"/>
    </row>
    <row r="883">
      <c r="A883" s="4"/>
      <c r="B883" s="5"/>
      <c r="C883" s="4"/>
      <c r="D883" s="5"/>
      <c r="E883" s="4"/>
      <c r="F883" s="5"/>
      <c r="G883" s="4"/>
      <c r="H883" s="5"/>
      <c r="I883" s="4"/>
      <c r="J883" s="5"/>
      <c r="K883" s="4"/>
      <c r="L883" s="5"/>
      <c r="M883" s="4"/>
      <c r="N883" s="5"/>
      <c r="O883" s="4"/>
      <c r="P883" s="5"/>
      <c r="Q883" s="4"/>
      <c r="R883" s="5"/>
      <c r="S883" s="4"/>
      <c r="T883" s="5"/>
      <c r="U883" s="4"/>
      <c r="V883" s="5"/>
      <c r="W883" s="4"/>
      <c r="X883" s="5"/>
      <c r="Y883" s="4"/>
      <c r="Z883" s="5"/>
      <c r="AA883" s="4"/>
      <c r="AB883" s="5"/>
      <c r="AC883" s="4"/>
      <c r="AD883" s="5"/>
      <c r="AE883" s="4"/>
      <c r="AF883" s="5"/>
      <c r="AG883" s="4"/>
      <c r="AH883" s="5"/>
      <c r="AI883" s="4"/>
      <c r="AJ883" s="5"/>
      <c r="AK883" s="4"/>
      <c r="AL883" s="5"/>
      <c r="AM883" s="4"/>
      <c r="AN883" s="5"/>
    </row>
    <row r="884">
      <c r="A884" s="4"/>
      <c r="B884" s="5"/>
      <c r="C884" s="4"/>
      <c r="D884" s="5"/>
      <c r="E884" s="4"/>
      <c r="F884" s="5"/>
      <c r="G884" s="4"/>
      <c r="H884" s="5"/>
      <c r="I884" s="4"/>
      <c r="J884" s="5"/>
      <c r="K884" s="4"/>
      <c r="L884" s="5"/>
      <c r="M884" s="4"/>
      <c r="N884" s="5"/>
      <c r="O884" s="4"/>
      <c r="P884" s="5"/>
      <c r="Q884" s="4"/>
      <c r="R884" s="5"/>
      <c r="S884" s="4"/>
      <c r="T884" s="5"/>
      <c r="U884" s="4"/>
      <c r="V884" s="5"/>
      <c r="W884" s="4"/>
      <c r="X884" s="5"/>
      <c r="Y884" s="4"/>
      <c r="Z884" s="5"/>
      <c r="AA884" s="4"/>
      <c r="AB884" s="5"/>
      <c r="AC884" s="4"/>
      <c r="AD884" s="5"/>
      <c r="AE884" s="4"/>
      <c r="AF884" s="5"/>
      <c r="AG884" s="4"/>
      <c r="AH884" s="5"/>
      <c r="AI884" s="4"/>
      <c r="AJ884" s="5"/>
      <c r="AK884" s="4"/>
      <c r="AL884" s="5"/>
      <c r="AM884" s="4"/>
      <c r="AN884" s="5"/>
    </row>
    <row r="885">
      <c r="A885" s="4"/>
      <c r="B885" s="5"/>
      <c r="C885" s="4"/>
      <c r="D885" s="5"/>
      <c r="E885" s="4"/>
      <c r="F885" s="5"/>
      <c r="G885" s="4"/>
      <c r="H885" s="5"/>
      <c r="I885" s="4"/>
      <c r="J885" s="5"/>
      <c r="K885" s="4"/>
      <c r="L885" s="5"/>
      <c r="M885" s="4"/>
      <c r="N885" s="5"/>
      <c r="O885" s="4"/>
      <c r="P885" s="5"/>
      <c r="Q885" s="4"/>
      <c r="R885" s="5"/>
      <c r="S885" s="4"/>
      <c r="T885" s="5"/>
      <c r="U885" s="4"/>
      <c r="V885" s="5"/>
      <c r="W885" s="4"/>
      <c r="X885" s="5"/>
      <c r="Y885" s="4"/>
      <c r="Z885" s="5"/>
      <c r="AA885" s="4"/>
      <c r="AB885" s="5"/>
      <c r="AC885" s="4"/>
      <c r="AD885" s="5"/>
      <c r="AE885" s="4"/>
      <c r="AF885" s="5"/>
      <c r="AG885" s="4"/>
      <c r="AH885" s="5"/>
      <c r="AI885" s="4"/>
      <c r="AJ885" s="5"/>
      <c r="AK885" s="4"/>
      <c r="AL885" s="5"/>
      <c r="AM885" s="4"/>
      <c r="AN885" s="5"/>
    </row>
    <row r="886">
      <c r="A886" s="4"/>
      <c r="B886" s="5"/>
      <c r="C886" s="4"/>
      <c r="D886" s="5"/>
      <c r="E886" s="4"/>
      <c r="F886" s="5"/>
      <c r="G886" s="4"/>
      <c r="H886" s="5"/>
      <c r="I886" s="4"/>
      <c r="J886" s="5"/>
      <c r="K886" s="4"/>
      <c r="L886" s="5"/>
      <c r="M886" s="4"/>
      <c r="N886" s="5"/>
      <c r="O886" s="4"/>
      <c r="P886" s="5"/>
      <c r="Q886" s="4"/>
      <c r="R886" s="5"/>
      <c r="S886" s="4"/>
      <c r="T886" s="5"/>
      <c r="U886" s="4"/>
      <c r="V886" s="5"/>
      <c r="W886" s="4"/>
      <c r="X886" s="5"/>
      <c r="Y886" s="4"/>
      <c r="Z886" s="5"/>
      <c r="AA886" s="4"/>
      <c r="AB886" s="5"/>
      <c r="AC886" s="4"/>
      <c r="AD886" s="5"/>
      <c r="AE886" s="4"/>
      <c r="AF886" s="5"/>
      <c r="AG886" s="4"/>
      <c r="AH886" s="5"/>
      <c r="AI886" s="4"/>
      <c r="AJ886" s="5"/>
      <c r="AK886" s="4"/>
      <c r="AL886" s="5"/>
      <c r="AM886" s="4"/>
      <c r="AN886" s="5"/>
    </row>
    <row r="887">
      <c r="A887" s="4"/>
      <c r="B887" s="5"/>
      <c r="C887" s="4"/>
      <c r="D887" s="5"/>
      <c r="E887" s="4"/>
      <c r="F887" s="5"/>
      <c r="G887" s="4"/>
      <c r="H887" s="5"/>
      <c r="I887" s="4"/>
      <c r="J887" s="5"/>
      <c r="K887" s="4"/>
      <c r="L887" s="5"/>
      <c r="M887" s="4"/>
      <c r="N887" s="5"/>
      <c r="O887" s="4"/>
      <c r="P887" s="5"/>
      <c r="Q887" s="4"/>
      <c r="R887" s="5"/>
      <c r="S887" s="4"/>
      <c r="T887" s="5"/>
      <c r="U887" s="4"/>
      <c r="V887" s="5"/>
      <c r="W887" s="4"/>
      <c r="X887" s="5"/>
      <c r="Y887" s="4"/>
      <c r="Z887" s="5"/>
      <c r="AA887" s="4"/>
      <c r="AB887" s="5"/>
      <c r="AC887" s="4"/>
      <c r="AD887" s="5"/>
      <c r="AE887" s="4"/>
      <c r="AF887" s="5"/>
      <c r="AG887" s="4"/>
      <c r="AH887" s="5"/>
      <c r="AI887" s="4"/>
      <c r="AJ887" s="5"/>
      <c r="AK887" s="4"/>
      <c r="AL887" s="5"/>
      <c r="AM887" s="4"/>
      <c r="AN887" s="5"/>
    </row>
    <row r="888">
      <c r="A888" s="4"/>
      <c r="B888" s="5"/>
      <c r="C888" s="4"/>
      <c r="D888" s="5"/>
      <c r="E888" s="4"/>
      <c r="F888" s="5"/>
      <c r="G888" s="4"/>
      <c r="H888" s="5"/>
      <c r="I888" s="4"/>
      <c r="J888" s="5"/>
      <c r="K888" s="4"/>
      <c r="L888" s="5"/>
      <c r="M888" s="4"/>
      <c r="N888" s="5"/>
      <c r="O888" s="4"/>
      <c r="P888" s="5"/>
      <c r="Q888" s="4"/>
      <c r="R888" s="5"/>
      <c r="S888" s="4"/>
      <c r="T888" s="5"/>
      <c r="U888" s="4"/>
      <c r="V888" s="5"/>
      <c r="W888" s="4"/>
      <c r="X888" s="5"/>
      <c r="Y888" s="4"/>
      <c r="Z888" s="5"/>
      <c r="AA888" s="4"/>
      <c r="AB888" s="5"/>
      <c r="AC888" s="4"/>
      <c r="AD888" s="5"/>
      <c r="AE888" s="4"/>
      <c r="AF888" s="5"/>
      <c r="AG888" s="4"/>
      <c r="AH888" s="5"/>
      <c r="AI888" s="4"/>
      <c r="AJ888" s="5"/>
      <c r="AK888" s="4"/>
      <c r="AL888" s="5"/>
      <c r="AM888" s="4"/>
      <c r="AN888" s="5"/>
    </row>
    <row r="889">
      <c r="A889" s="4"/>
      <c r="B889" s="5"/>
      <c r="C889" s="4"/>
      <c r="D889" s="5"/>
      <c r="E889" s="4"/>
      <c r="F889" s="5"/>
      <c r="G889" s="4"/>
      <c r="H889" s="5"/>
      <c r="I889" s="4"/>
      <c r="J889" s="5"/>
      <c r="K889" s="4"/>
      <c r="L889" s="5"/>
      <c r="M889" s="4"/>
      <c r="N889" s="5"/>
      <c r="O889" s="4"/>
      <c r="P889" s="5"/>
      <c r="Q889" s="4"/>
      <c r="R889" s="5"/>
      <c r="S889" s="4"/>
      <c r="T889" s="5"/>
      <c r="U889" s="4"/>
      <c r="V889" s="5"/>
      <c r="W889" s="4"/>
      <c r="X889" s="5"/>
      <c r="Y889" s="4"/>
      <c r="Z889" s="5"/>
      <c r="AA889" s="4"/>
      <c r="AB889" s="5"/>
      <c r="AC889" s="4"/>
      <c r="AD889" s="5"/>
      <c r="AE889" s="4"/>
      <c r="AF889" s="5"/>
      <c r="AG889" s="4"/>
      <c r="AH889" s="5"/>
      <c r="AI889" s="4"/>
      <c r="AJ889" s="5"/>
      <c r="AK889" s="4"/>
      <c r="AL889" s="5"/>
      <c r="AM889" s="4"/>
      <c r="AN889" s="5"/>
    </row>
    <row r="890">
      <c r="A890" s="4"/>
      <c r="B890" s="5"/>
      <c r="C890" s="4"/>
      <c r="D890" s="5"/>
      <c r="E890" s="4"/>
      <c r="F890" s="5"/>
      <c r="G890" s="4"/>
      <c r="H890" s="5"/>
      <c r="I890" s="4"/>
      <c r="J890" s="5"/>
      <c r="K890" s="4"/>
      <c r="L890" s="5"/>
      <c r="M890" s="4"/>
      <c r="N890" s="5"/>
      <c r="O890" s="4"/>
      <c r="P890" s="5"/>
      <c r="Q890" s="4"/>
      <c r="R890" s="5"/>
      <c r="S890" s="4"/>
      <c r="T890" s="5"/>
      <c r="U890" s="4"/>
      <c r="V890" s="5"/>
      <c r="W890" s="4"/>
      <c r="X890" s="5"/>
      <c r="Y890" s="4"/>
      <c r="Z890" s="5"/>
      <c r="AA890" s="4"/>
      <c r="AB890" s="5"/>
      <c r="AC890" s="4"/>
      <c r="AD890" s="5"/>
      <c r="AE890" s="4"/>
      <c r="AF890" s="5"/>
      <c r="AG890" s="4"/>
      <c r="AH890" s="5"/>
      <c r="AI890" s="4"/>
      <c r="AJ890" s="5"/>
      <c r="AK890" s="4"/>
      <c r="AL890" s="5"/>
      <c r="AM890" s="4"/>
      <c r="AN890" s="5"/>
    </row>
    <row r="891">
      <c r="A891" s="4"/>
      <c r="B891" s="5"/>
      <c r="C891" s="4"/>
      <c r="D891" s="5"/>
      <c r="E891" s="4"/>
      <c r="F891" s="5"/>
      <c r="G891" s="4"/>
      <c r="H891" s="5"/>
      <c r="I891" s="4"/>
      <c r="J891" s="5"/>
      <c r="K891" s="4"/>
      <c r="L891" s="5"/>
      <c r="M891" s="4"/>
      <c r="N891" s="5"/>
      <c r="O891" s="4"/>
      <c r="P891" s="5"/>
      <c r="Q891" s="4"/>
      <c r="R891" s="5"/>
      <c r="S891" s="4"/>
      <c r="T891" s="5"/>
      <c r="U891" s="4"/>
      <c r="V891" s="5"/>
      <c r="W891" s="4"/>
      <c r="X891" s="5"/>
      <c r="Y891" s="4"/>
      <c r="Z891" s="5"/>
      <c r="AA891" s="4"/>
      <c r="AB891" s="5"/>
      <c r="AC891" s="4"/>
      <c r="AD891" s="5"/>
      <c r="AE891" s="4"/>
      <c r="AF891" s="5"/>
      <c r="AG891" s="4"/>
      <c r="AH891" s="5"/>
      <c r="AI891" s="4"/>
      <c r="AJ891" s="5"/>
      <c r="AK891" s="4"/>
      <c r="AL891" s="5"/>
      <c r="AM891" s="4"/>
      <c r="AN891" s="5"/>
    </row>
    <row r="892">
      <c r="A892" s="4"/>
      <c r="B892" s="5"/>
      <c r="C892" s="4"/>
      <c r="D892" s="5"/>
      <c r="E892" s="4"/>
      <c r="F892" s="5"/>
      <c r="G892" s="4"/>
      <c r="H892" s="5"/>
      <c r="I892" s="4"/>
      <c r="J892" s="5"/>
      <c r="K892" s="4"/>
      <c r="L892" s="5"/>
      <c r="M892" s="4"/>
      <c r="N892" s="5"/>
      <c r="O892" s="4"/>
      <c r="P892" s="5"/>
      <c r="Q892" s="4"/>
      <c r="R892" s="5"/>
      <c r="S892" s="4"/>
      <c r="T892" s="5"/>
      <c r="U892" s="4"/>
      <c r="V892" s="5"/>
      <c r="W892" s="4"/>
      <c r="X892" s="5"/>
      <c r="Y892" s="4"/>
      <c r="Z892" s="5"/>
      <c r="AA892" s="4"/>
      <c r="AB892" s="5"/>
      <c r="AC892" s="4"/>
      <c r="AD892" s="5"/>
      <c r="AE892" s="4"/>
      <c r="AF892" s="5"/>
      <c r="AG892" s="4"/>
      <c r="AH892" s="5"/>
      <c r="AI892" s="4"/>
      <c r="AJ892" s="5"/>
      <c r="AK892" s="4"/>
      <c r="AL892" s="5"/>
      <c r="AM892" s="4"/>
      <c r="AN892" s="5"/>
    </row>
    <row r="893">
      <c r="A893" s="4"/>
      <c r="B893" s="5"/>
      <c r="C893" s="4"/>
      <c r="D893" s="5"/>
      <c r="E893" s="4"/>
      <c r="F893" s="5"/>
      <c r="G893" s="4"/>
      <c r="H893" s="5"/>
      <c r="I893" s="4"/>
      <c r="J893" s="5"/>
      <c r="K893" s="4"/>
      <c r="L893" s="5"/>
      <c r="M893" s="4"/>
      <c r="N893" s="5"/>
      <c r="O893" s="4"/>
      <c r="P893" s="5"/>
      <c r="Q893" s="4"/>
      <c r="R893" s="5"/>
      <c r="S893" s="4"/>
      <c r="T893" s="5"/>
      <c r="U893" s="4"/>
      <c r="V893" s="5"/>
      <c r="W893" s="4"/>
      <c r="X893" s="5"/>
      <c r="Y893" s="4"/>
      <c r="Z893" s="5"/>
      <c r="AA893" s="4"/>
      <c r="AB893" s="5"/>
      <c r="AC893" s="4"/>
      <c r="AD893" s="5"/>
      <c r="AE893" s="4"/>
      <c r="AF893" s="5"/>
      <c r="AG893" s="4"/>
      <c r="AH893" s="5"/>
      <c r="AI893" s="4"/>
      <c r="AJ893" s="5"/>
      <c r="AK893" s="4"/>
      <c r="AL893" s="5"/>
      <c r="AM893" s="4"/>
      <c r="AN893" s="5"/>
    </row>
    <row r="894">
      <c r="A894" s="4"/>
      <c r="B894" s="5"/>
      <c r="C894" s="4"/>
      <c r="D894" s="5"/>
      <c r="E894" s="4"/>
      <c r="F894" s="5"/>
      <c r="G894" s="4"/>
      <c r="H894" s="5"/>
      <c r="I894" s="4"/>
      <c r="J894" s="5"/>
      <c r="K894" s="4"/>
      <c r="L894" s="5"/>
      <c r="M894" s="4"/>
      <c r="N894" s="5"/>
      <c r="O894" s="4"/>
      <c r="P894" s="5"/>
      <c r="Q894" s="4"/>
      <c r="R894" s="5"/>
      <c r="S894" s="4"/>
      <c r="T894" s="5"/>
      <c r="U894" s="4"/>
      <c r="V894" s="5"/>
      <c r="W894" s="4"/>
      <c r="X894" s="5"/>
      <c r="Y894" s="4"/>
      <c r="Z894" s="5"/>
      <c r="AA894" s="4"/>
      <c r="AB894" s="5"/>
      <c r="AC894" s="4"/>
      <c r="AD894" s="5"/>
      <c r="AE894" s="4"/>
      <c r="AF894" s="5"/>
      <c r="AG894" s="4"/>
      <c r="AH894" s="5"/>
      <c r="AI894" s="4"/>
      <c r="AJ894" s="5"/>
      <c r="AK894" s="4"/>
      <c r="AL894" s="5"/>
      <c r="AM894" s="4"/>
      <c r="AN894" s="5"/>
    </row>
    <row r="895">
      <c r="A895" s="4"/>
      <c r="B895" s="5"/>
      <c r="C895" s="4"/>
      <c r="D895" s="5"/>
      <c r="E895" s="4"/>
      <c r="F895" s="5"/>
      <c r="G895" s="4"/>
      <c r="H895" s="5"/>
      <c r="I895" s="4"/>
      <c r="J895" s="5"/>
      <c r="K895" s="4"/>
      <c r="L895" s="5"/>
      <c r="M895" s="4"/>
      <c r="N895" s="5"/>
      <c r="O895" s="4"/>
      <c r="P895" s="5"/>
      <c r="Q895" s="4"/>
      <c r="R895" s="5"/>
      <c r="S895" s="4"/>
      <c r="T895" s="5"/>
      <c r="U895" s="4"/>
      <c r="V895" s="5"/>
      <c r="W895" s="4"/>
      <c r="X895" s="5"/>
      <c r="Y895" s="4"/>
      <c r="Z895" s="5"/>
      <c r="AA895" s="4"/>
      <c r="AB895" s="5"/>
      <c r="AC895" s="4"/>
      <c r="AD895" s="5"/>
      <c r="AE895" s="4"/>
      <c r="AF895" s="5"/>
      <c r="AG895" s="4"/>
      <c r="AH895" s="5"/>
      <c r="AI895" s="4"/>
      <c r="AJ895" s="5"/>
      <c r="AK895" s="4"/>
      <c r="AL895" s="5"/>
      <c r="AM895" s="4"/>
      <c r="AN895" s="5"/>
    </row>
    <row r="896">
      <c r="A896" s="4"/>
      <c r="B896" s="5"/>
      <c r="C896" s="4"/>
      <c r="D896" s="5"/>
      <c r="E896" s="4"/>
      <c r="F896" s="5"/>
      <c r="G896" s="4"/>
      <c r="H896" s="5"/>
      <c r="I896" s="4"/>
      <c r="J896" s="5"/>
      <c r="K896" s="4"/>
      <c r="L896" s="5"/>
      <c r="M896" s="4"/>
      <c r="N896" s="5"/>
      <c r="O896" s="4"/>
      <c r="P896" s="5"/>
      <c r="Q896" s="4"/>
      <c r="R896" s="5"/>
      <c r="S896" s="4"/>
      <c r="T896" s="5"/>
      <c r="U896" s="4"/>
      <c r="V896" s="5"/>
      <c r="W896" s="4"/>
      <c r="X896" s="5"/>
      <c r="Y896" s="4"/>
      <c r="Z896" s="5"/>
      <c r="AA896" s="4"/>
      <c r="AB896" s="5"/>
      <c r="AC896" s="4"/>
      <c r="AD896" s="5"/>
      <c r="AE896" s="4"/>
      <c r="AF896" s="5"/>
      <c r="AG896" s="4"/>
      <c r="AH896" s="5"/>
      <c r="AI896" s="4"/>
      <c r="AJ896" s="5"/>
      <c r="AK896" s="4"/>
      <c r="AL896" s="5"/>
      <c r="AM896" s="4"/>
      <c r="AN896" s="5"/>
    </row>
    <row r="897">
      <c r="A897" s="4"/>
      <c r="B897" s="5"/>
      <c r="C897" s="4"/>
      <c r="D897" s="5"/>
      <c r="E897" s="4"/>
      <c r="F897" s="5"/>
      <c r="G897" s="4"/>
      <c r="H897" s="5"/>
      <c r="I897" s="4"/>
      <c r="J897" s="5"/>
      <c r="K897" s="4"/>
      <c r="L897" s="5"/>
      <c r="M897" s="4"/>
      <c r="N897" s="5"/>
      <c r="O897" s="4"/>
      <c r="P897" s="5"/>
      <c r="Q897" s="4"/>
      <c r="R897" s="5"/>
      <c r="S897" s="4"/>
      <c r="T897" s="5"/>
      <c r="U897" s="4"/>
      <c r="V897" s="5"/>
      <c r="W897" s="4"/>
      <c r="X897" s="5"/>
      <c r="Y897" s="4"/>
      <c r="Z897" s="5"/>
      <c r="AA897" s="4"/>
      <c r="AB897" s="5"/>
      <c r="AC897" s="4"/>
      <c r="AD897" s="5"/>
      <c r="AE897" s="4"/>
      <c r="AF897" s="5"/>
      <c r="AG897" s="4"/>
      <c r="AH897" s="5"/>
      <c r="AI897" s="4"/>
      <c r="AJ897" s="5"/>
      <c r="AK897" s="4"/>
      <c r="AL897" s="5"/>
      <c r="AM897" s="4"/>
      <c r="AN897" s="5"/>
    </row>
    <row r="898">
      <c r="A898" s="4"/>
      <c r="B898" s="5"/>
      <c r="C898" s="4"/>
      <c r="D898" s="5"/>
      <c r="E898" s="4"/>
      <c r="F898" s="5"/>
      <c r="G898" s="4"/>
      <c r="H898" s="5"/>
      <c r="I898" s="4"/>
      <c r="J898" s="5"/>
      <c r="K898" s="4"/>
      <c r="L898" s="5"/>
      <c r="M898" s="4"/>
      <c r="N898" s="5"/>
      <c r="O898" s="4"/>
      <c r="P898" s="5"/>
      <c r="Q898" s="4"/>
      <c r="R898" s="5"/>
      <c r="S898" s="4"/>
      <c r="T898" s="5"/>
      <c r="U898" s="4"/>
      <c r="V898" s="5"/>
      <c r="W898" s="4"/>
      <c r="X898" s="5"/>
      <c r="Y898" s="4"/>
      <c r="Z898" s="5"/>
      <c r="AA898" s="4"/>
      <c r="AB898" s="5"/>
      <c r="AC898" s="4"/>
      <c r="AD898" s="5"/>
      <c r="AE898" s="4"/>
      <c r="AF898" s="5"/>
      <c r="AG898" s="4"/>
      <c r="AH898" s="5"/>
      <c r="AI898" s="4"/>
      <c r="AJ898" s="5"/>
      <c r="AK898" s="4"/>
      <c r="AL898" s="5"/>
      <c r="AM898" s="4"/>
      <c r="AN898" s="5"/>
    </row>
    <row r="899">
      <c r="A899" s="4"/>
      <c r="B899" s="5"/>
      <c r="C899" s="4"/>
      <c r="D899" s="5"/>
      <c r="E899" s="4"/>
      <c r="F899" s="5"/>
      <c r="G899" s="4"/>
      <c r="H899" s="5"/>
      <c r="I899" s="4"/>
      <c r="J899" s="5"/>
      <c r="K899" s="4"/>
      <c r="L899" s="5"/>
      <c r="M899" s="4"/>
      <c r="N899" s="5"/>
      <c r="O899" s="4"/>
      <c r="P899" s="5"/>
      <c r="Q899" s="4"/>
      <c r="R899" s="5"/>
      <c r="S899" s="4"/>
      <c r="T899" s="5"/>
      <c r="U899" s="4"/>
      <c r="V899" s="5"/>
      <c r="W899" s="4"/>
      <c r="X899" s="5"/>
      <c r="Y899" s="4"/>
      <c r="Z899" s="5"/>
      <c r="AA899" s="4"/>
      <c r="AB899" s="5"/>
      <c r="AC899" s="4"/>
      <c r="AD899" s="5"/>
      <c r="AE899" s="4"/>
      <c r="AF899" s="5"/>
      <c r="AG899" s="4"/>
      <c r="AH899" s="5"/>
      <c r="AI899" s="4"/>
      <c r="AJ899" s="5"/>
      <c r="AK899" s="4"/>
      <c r="AL899" s="5"/>
      <c r="AM899" s="4"/>
      <c r="AN899" s="5"/>
    </row>
    <row r="900">
      <c r="A900" s="4"/>
      <c r="B900" s="5"/>
      <c r="C900" s="4"/>
      <c r="D900" s="5"/>
      <c r="E900" s="4"/>
      <c r="F900" s="5"/>
      <c r="G900" s="4"/>
      <c r="H900" s="5"/>
      <c r="I900" s="4"/>
      <c r="J900" s="5"/>
      <c r="K900" s="4"/>
      <c r="L900" s="5"/>
      <c r="M900" s="4"/>
      <c r="N900" s="5"/>
      <c r="O900" s="4"/>
      <c r="P900" s="5"/>
      <c r="Q900" s="4"/>
      <c r="R900" s="5"/>
      <c r="S900" s="4"/>
      <c r="T900" s="5"/>
      <c r="U900" s="4"/>
      <c r="V900" s="5"/>
      <c r="W900" s="4"/>
      <c r="X900" s="5"/>
      <c r="Y900" s="4"/>
      <c r="Z900" s="5"/>
      <c r="AA900" s="4"/>
      <c r="AB900" s="5"/>
      <c r="AC900" s="4"/>
      <c r="AD900" s="5"/>
      <c r="AE900" s="4"/>
      <c r="AF900" s="5"/>
      <c r="AG900" s="4"/>
      <c r="AH900" s="5"/>
      <c r="AI900" s="4"/>
      <c r="AJ900" s="5"/>
      <c r="AK900" s="4"/>
      <c r="AL900" s="5"/>
      <c r="AM900" s="4"/>
      <c r="AN900" s="5"/>
    </row>
    <row r="901">
      <c r="A901" s="4"/>
      <c r="B901" s="5"/>
      <c r="C901" s="4"/>
      <c r="D901" s="5"/>
      <c r="E901" s="4"/>
      <c r="F901" s="5"/>
      <c r="G901" s="4"/>
      <c r="H901" s="5"/>
      <c r="I901" s="4"/>
      <c r="J901" s="5"/>
      <c r="K901" s="4"/>
      <c r="L901" s="5"/>
      <c r="M901" s="4"/>
      <c r="N901" s="5"/>
      <c r="O901" s="4"/>
      <c r="P901" s="5"/>
      <c r="Q901" s="4"/>
      <c r="R901" s="5"/>
      <c r="S901" s="4"/>
      <c r="T901" s="5"/>
      <c r="U901" s="4"/>
      <c r="V901" s="5"/>
      <c r="W901" s="4"/>
      <c r="X901" s="5"/>
      <c r="Y901" s="4"/>
      <c r="Z901" s="5"/>
      <c r="AA901" s="4"/>
      <c r="AB901" s="5"/>
      <c r="AC901" s="4"/>
      <c r="AD901" s="5"/>
      <c r="AE901" s="4"/>
      <c r="AF901" s="5"/>
      <c r="AG901" s="4"/>
      <c r="AH901" s="5"/>
      <c r="AI901" s="4"/>
      <c r="AJ901" s="5"/>
      <c r="AK901" s="4"/>
      <c r="AL901" s="5"/>
      <c r="AM901" s="4"/>
      <c r="AN901" s="5"/>
    </row>
    <row r="902">
      <c r="A902" s="4"/>
      <c r="B902" s="5"/>
      <c r="C902" s="4"/>
      <c r="D902" s="5"/>
      <c r="E902" s="4"/>
      <c r="F902" s="5"/>
      <c r="G902" s="4"/>
      <c r="H902" s="5"/>
      <c r="I902" s="4"/>
      <c r="J902" s="5"/>
      <c r="K902" s="4"/>
      <c r="L902" s="5"/>
      <c r="M902" s="4"/>
      <c r="N902" s="5"/>
      <c r="O902" s="4"/>
      <c r="P902" s="5"/>
      <c r="Q902" s="4"/>
      <c r="R902" s="5"/>
      <c r="S902" s="4"/>
      <c r="T902" s="5"/>
      <c r="U902" s="4"/>
      <c r="V902" s="5"/>
      <c r="W902" s="4"/>
      <c r="X902" s="5"/>
      <c r="Y902" s="4"/>
      <c r="Z902" s="5"/>
      <c r="AA902" s="4"/>
      <c r="AB902" s="5"/>
      <c r="AC902" s="4"/>
      <c r="AD902" s="5"/>
      <c r="AE902" s="4"/>
      <c r="AF902" s="5"/>
      <c r="AG902" s="4"/>
      <c r="AH902" s="5"/>
      <c r="AI902" s="4"/>
      <c r="AJ902" s="5"/>
      <c r="AK902" s="4"/>
      <c r="AL902" s="5"/>
      <c r="AM902" s="4"/>
      <c r="AN902" s="5"/>
    </row>
    <row r="903">
      <c r="A903" s="4"/>
      <c r="B903" s="5"/>
      <c r="C903" s="4"/>
      <c r="D903" s="5"/>
      <c r="E903" s="4"/>
      <c r="F903" s="5"/>
      <c r="G903" s="4"/>
      <c r="H903" s="5"/>
      <c r="I903" s="4"/>
      <c r="J903" s="5"/>
      <c r="K903" s="4"/>
      <c r="L903" s="5"/>
      <c r="M903" s="4"/>
      <c r="N903" s="5"/>
      <c r="O903" s="4"/>
      <c r="P903" s="5"/>
      <c r="Q903" s="4"/>
      <c r="R903" s="5"/>
      <c r="S903" s="4"/>
      <c r="T903" s="5"/>
      <c r="U903" s="4"/>
      <c r="V903" s="5"/>
      <c r="W903" s="4"/>
      <c r="X903" s="5"/>
      <c r="Y903" s="4"/>
      <c r="Z903" s="5"/>
      <c r="AA903" s="4"/>
      <c r="AB903" s="5"/>
      <c r="AC903" s="4"/>
      <c r="AD903" s="5"/>
      <c r="AE903" s="4"/>
      <c r="AF903" s="5"/>
      <c r="AG903" s="4"/>
      <c r="AH903" s="5"/>
      <c r="AI903" s="4"/>
      <c r="AJ903" s="5"/>
      <c r="AK903" s="4"/>
      <c r="AL903" s="5"/>
      <c r="AM903" s="4"/>
      <c r="AN903" s="5"/>
    </row>
    <row r="904">
      <c r="A904" s="4"/>
      <c r="B904" s="5"/>
      <c r="C904" s="4"/>
      <c r="D904" s="5"/>
      <c r="E904" s="4"/>
      <c r="F904" s="5"/>
      <c r="G904" s="4"/>
      <c r="H904" s="5"/>
      <c r="I904" s="4"/>
      <c r="J904" s="5"/>
      <c r="K904" s="4"/>
      <c r="L904" s="5"/>
      <c r="M904" s="4"/>
      <c r="N904" s="5"/>
      <c r="O904" s="4"/>
      <c r="P904" s="5"/>
      <c r="Q904" s="4"/>
      <c r="R904" s="5"/>
      <c r="S904" s="4"/>
      <c r="T904" s="5"/>
      <c r="U904" s="4"/>
      <c r="V904" s="5"/>
      <c r="W904" s="4"/>
      <c r="X904" s="5"/>
      <c r="Y904" s="4"/>
      <c r="Z904" s="5"/>
      <c r="AA904" s="4"/>
      <c r="AB904" s="5"/>
      <c r="AC904" s="4"/>
      <c r="AD904" s="5"/>
      <c r="AE904" s="4"/>
      <c r="AF904" s="5"/>
      <c r="AG904" s="4"/>
      <c r="AH904" s="5"/>
      <c r="AI904" s="4"/>
      <c r="AJ904" s="5"/>
      <c r="AK904" s="4"/>
      <c r="AL904" s="5"/>
      <c r="AM904" s="4"/>
      <c r="AN904" s="5"/>
    </row>
    <row r="905">
      <c r="A905" s="4"/>
      <c r="B905" s="5"/>
      <c r="C905" s="4"/>
      <c r="D905" s="5"/>
      <c r="E905" s="4"/>
      <c r="F905" s="5"/>
      <c r="G905" s="4"/>
      <c r="H905" s="5"/>
      <c r="I905" s="4"/>
      <c r="J905" s="5"/>
      <c r="K905" s="4"/>
      <c r="L905" s="5"/>
      <c r="M905" s="4"/>
      <c r="N905" s="5"/>
      <c r="O905" s="4"/>
      <c r="P905" s="5"/>
      <c r="Q905" s="4"/>
      <c r="R905" s="5"/>
      <c r="S905" s="4"/>
      <c r="T905" s="5"/>
      <c r="U905" s="4"/>
      <c r="V905" s="5"/>
      <c r="W905" s="4"/>
      <c r="X905" s="5"/>
      <c r="Y905" s="4"/>
      <c r="Z905" s="5"/>
      <c r="AA905" s="4"/>
      <c r="AB905" s="5"/>
      <c r="AC905" s="4"/>
      <c r="AD905" s="5"/>
      <c r="AE905" s="4"/>
      <c r="AF905" s="5"/>
      <c r="AG905" s="4"/>
      <c r="AH905" s="5"/>
      <c r="AI905" s="4"/>
      <c r="AJ905" s="5"/>
      <c r="AK905" s="4"/>
      <c r="AL905" s="5"/>
      <c r="AM905" s="4"/>
      <c r="AN905" s="5"/>
    </row>
    <row r="906">
      <c r="A906" s="4"/>
      <c r="B906" s="5"/>
      <c r="C906" s="4"/>
      <c r="D906" s="5"/>
      <c r="E906" s="4"/>
      <c r="F906" s="5"/>
      <c r="G906" s="4"/>
      <c r="H906" s="5"/>
      <c r="I906" s="4"/>
      <c r="J906" s="5"/>
      <c r="K906" s="4"/>
      <c r="L906" s="5"/>
      <c r="M906" s="4"/>
      <c r="N906" s="5"/>
      <c r="O906" s="4"/>
      <c r="P906" s="5"/>
      <c r="Q906" s="4"/>
      <c r="R906" s="5"/>
      <c r="S906" s="4"/>
      <c r="T906" s="5"/>
      <c r="U906" s="4"/>
      <c r="V906" s="5"/>
      <c r="W906" s="4"/>
      <c r="X906" s="5"/>
      <c r="Y906" s="4"/>
      <c r="Z906" s="5"/>
      <c r="AA906" s="4"/>
      <c r="AB906" s="5"/>
      <c r="AC906" s="4"/>
      <c r="AD906" s="5"/>
      <c r="AE906" s="4"/>
      <c r="AF906" s="5"/>
      <c r="AG906" s="4"/>
      <c r="AH906" s="5"/>
      <c r="AI906" s="4"/>
      <c r="AJ906" s="5"/>
      <c r="AK906" s="4"/>
      <c r="AL906" s="5"/>
      <c r="AM906" s="4"/>
      <c r="AN906" s="5"/>
    </row>
    <row r="907">
      <c r="A907" s="4"/>
      <c r="B907" s="5"/>
      <c r="C907" s="4"/>
      <c r="D907" s="5"/>
      <c r="E907" s="4"/>
      <c r="F907" s="5"/>
      <c r="G907" s="4"/>
      <c r="H907" s="5"/>
      <c r="I907" s="4"/>
      <c r="J907" s="5"/>
      <c r="K907" s="4"/>
      <c r="L907" s="5"/>
      <c r="M907" s="4"/>
      <c r="N907" s="5"/>
      <c r="O907" s="4"/>
      <c r="P907" s="5"/>
      <c r="Q907" s="4"/>
      <c r="R907" s="5"/>
      <c r="S907" s="4"/>
      <c r="T907" s="5"/>
      <c r="U907" s="4"/>
      <c r="V907" s="5"/>
      <c r="W907" s="4"/>
      <c r="X907" s="5"/>
      <c r="Y907" s="4"/>
      <c r="Z907" s="5"/>
      <c r="AA907" s="4"/>
      <c r="AB907" s="5"/>
      <c r="AC907" s="4"/>
      <c r="AD907" s="5"/>
      <c r="AE907" s="4"/>
      <c r="AF907" s="5"/>
      <c r="AG907" s="4"/>
      <c r="AH907" s="5"/>
      <c r="AI907" s="4"/>
      <c r="AJ907" s="5"/>
      <c r="AK907" s="4"/>
      <c r="AL907" s="5"/>
      <c r="AM907" s="4"/>
      <c r="AN907" s="5"/>
    </row>
    <row r="908">
      <c r="A908" s="4"/>
      <c r="B908" s="5"/>
      <c r="C908" s="4"/>
      <c r="D908" s="5"/>
      <c r="E908" s="4"/>
      <c r="F908" s="5"/>
      <c r="G908" s="4"/>
      <c r="H908" s="5"/>
      <c r="I908" s="4"/>
      <c r="J908" s="5"/>
      <c r="K908" s="4"/>
      <c r="L908" s="5"/>
      <c r="M908" s="4"/>
      <c r="N908" s="5"/>
      <c r="O908" s="4"/>
      <c r="P908" s="5"/>
      <c r="Q908" s="4"/>
      <c r="R908" s="5"/>
      <c r="S908" s="4"/>
      <c r="T908" s="5"/>
      <c r="U908" s="4"/>
      <c r="V908" s="5"/>
      <c r="W908" s="4"/>
      <c r="X908" s="5"/>
      <c r="Y908" s="4"/>
      <c r="Z908" s="5"/>
      <c r="AA908" s="4"/>
      <c r="AB908" s="5"/>
      <c r="AC908" s="4"/>
      <c r="AD908" s="5"/>
      <c r="AE908" s="4"/>
      <c r="AF908" s="5"/>
      <c r="AG908" s="4"/>
      <c r="AH908" s="5"/>
      <c r="AI908" s="4"/>
      <c r="AJ908" s="5"/>
      <c r="AK908" s="4"/>
      <c r="AL908" s="5"/>
      <c r="AM908" s="4"/>
      <c r="AN908" s="5"/>
    </row>
    <row r="909">
      <c r="A909" s="4"/>
      <c r="B909" s="5"/>
      <c r="C909" s="4"/>
      <c r="D909" s="5"/>
      <c r="E909" s="4"/>
      <c r="F909" s="5"/>
      <c r="G909" s="4"/>
      <c r="H909" s="5"/>
      <c r="I909" s="4"/>
      <c r="J909" s="5"/>
      <c r="K909" s="4"/>
      <c r="L909" s="5"/>
      <c r="M909" s="4"/>
      <c r="N909" s="5"/>
      <c r="O909" s="4"/>
      <c r="P909" s="5"/>
      <c r="Q909" s="4"/>
      <c r="R909" s="5"/>
      <c r="S909" s="4"/>
      <c r="T909" s="5"/>
      <c r="U909" s="4"/>
      <c r="V909" s="5"/>
      <c r="W909" s="4"/>
      <c r="X909" s="5"/>
      <c r="Y909" s="4"/>
      <c r="Z909" s="5"/>
      <c r="AA909" s="4"/>
      <c r="AB909" s="5"/>
      <c r="AC909" s="4"/>
      <c r="AD909" s="5"/>
      <c r="AE909" s="4"/>
      <c r="AF909" s="5"/>
      <c r="AG909" s="4"/>
      <c r="AH909" s="5"/>
      <c r="AI909" s="4"/>
      <c r="AJ909" s="5"/>
      <c r="AK909" s="4"/>
      <c r="AL909" s="5"/>
      <c r="AM909" s="4"/>
      <c r="AN909" s="5"/>
    </row>
    <row r="910">
      <c r="A910" s="4"/>
      <c r="B910" s="5"/>
      <c r="C910" s="4"/>
      <c r="D910" s="5"/>
      <c r="E910" s="4"/>
      <c r="F910" s="5"/>
      <c r="G910" s="4"/>
      <c r="H910" s="5"/>
      <c r="I910" s="4"/>
      <c r="J910" s="5"/>
      <c r="K910" s="4"/>
      <c r="L910" s="5"/>
      <c r="M910" s="4"/>
      <c r="N910" s="5"/>
      <c r="O910" s="4"/>
      <c r="P910" s="5"/>
      <c r="Q910" s="4"/>
      <c r="R910" s="5"/>
      <c r="S910" s="4"/>
      <c r="T910" s="5"/>
      <c r="U910" s="4"/>
      <c r="V910" s="5"/>
      <c r="W910" s="4"/>
      <c r="X910" s="5"/>
      <c r="Y910" s="4"/>
      <c r="Z910" s="5"/>
      <c r="AA910" s="4"/>
      <c r="AB910" s="5"/>
      <c r="AC910" s="4"/>
      <c r="AD910" s="5"/>
      <c r="AE910" s="4"/>
      <c r="AF910" s="5"/>
      <c r="AG910" s="4"/>
      <c r="AH910" s="5"/>
      <c r="AI910" s="4"/>
      <c r="AJ910" s="5"/>
      <c r="AK910" s="4"/>
      <c r="AL910" s="5"/>
      <c r="AM910" s="4"/>
      <c r="AN910" s="5"/>
    </row>
    <row r="911">
      <c r="A911" s="4"/>
      <c r="B911" s="5"/>
      <c r="C911" s="4"/>
      <c r="D911" s="5"/>
      <c r="E911" s="4"/>
      <c r="F911" s="5"/>
      <c r="G911" s="4"/>
      <c r="H911" s="5"/>
      <c r="I911" s="4"/>
      <c r="J911" s="5"/>
      <c r="K911" s="4"/>
      <c r="L911" s="5"/>
      <c r="M911" s="4"/>
      <c r="N911" s="5"/>
      <c r="O911" s="4"/>
      <c r="P911" s="5"/>
      <c r="Q911" s="4"/>
      <c r="R911" s="5"/>
      <c r="S911" s="4"/>
      <c r="T911" s="5"/>
      <c r="U911" s="4"/>
      <c r="V911" s="5"/>
      <c r="W911" s="4"/>
      <c r="X911" s="5"/>
      <c r="Y911" s="4"/>
      <c r="Z911" s="5"/>
      <c r="AA911" s="4"/>
      <c r="AB911" s="5"/>
      <c r="AC911" s="4"/>
      <c r="AD911" s="5"/>
      <c r="AE911" s="4"/>
      <c r="AF911" s="5"/>
      <c r="AG911" s="4"/>
      <c r="AH911" s="5"/>
      <c r="AI911" s="4"/>
      <c r="AJ911" s="5"/>
      <c r="AK911" s="4"/>
      <c r="AL911" s="5"/>
      <c r="AM911" s="4"/>
      <c r="AN911" s="5"/>
    </row>
    <row r="912">
      <c r="A912" s="4"/>
      <c r="B912" s="5"/>
      <c r="C912" s="4"/>
      <c r="D912" s="5"/>
      <c r="E912" s="4"/>
      <c r="F912" s="5"/>
      <c r="G912" s="4"/>
      <c r="H912" s="5"/>
      <c r="I912" s="4"/>
      <c r="J912" s="5"/>
      <c r="K912" s="4"/>
      <c r="L912" s="5"/>
      <c r="M912" s="4"/>
      <c r="N912" s="5"/>
      <c r="O912" s="4"/>
      <c r="P912" s="5"/>
      <c r="Q912" s="4"/>
      <c r="R912" s="5"/>
      <c r="S912" s="4"/>
      <c r="T912" s="5"/>
      <c r="U912" s="4"/>
      <c r="V912" s="5"/>
      <c r="W912" s="4"/>
      <c r="X912" s="5"/>
      <c r="Y912" s="4"/>
      <c r="Z912" s="5"/>
      <c r="AA912" s="4"/>
      <c r="AB912" s="5"/>
      <c r="AC912" s="4"/>
      <c r="AD912" s="5"/>
      <c r="AE912" s="4"/>
      <c r="AF912" s="5"/>
      <c r="AG912" s="4"/>
      <c r="AH912" s="5"/>
      <c r="AI912" s="4"/>
      <c r="AJ912" s="5"/>
      <c r="AK912" s="4"/>
      <c r="AL912" s="5"/>
      <c r="AM912" s="4"/>
      <c r="AN912" s="5"/>
    </row>
    <row r="913">
      <c r="A913" s="4"/>
      <c r="B913" s="5"/>
      <c r="C913" s="4"/>
      <c r="D913" s="5"/>
      <c r="E913" s="4"/>
      <c r="F913" s="5"/>
      <c r="G913" s="4"/>
      <c r="H913" s="5"/>
      <c r="I913" s="4"/>
      <c r="J913" s="5"/>
      <c r="K913" s="4"/>
      <c r="L913" s="5"/>
      <c r="M913" s="4"/>
      <c r="N913" s="5"/>
      <c r="O913" s="4"/>
      <c r="P913" s="5"/>
      <c r="Q913" s="4"/>
      <c r="R913" s="5"/>
      <c r="S913" s="4"/>
      <c r="T913" s="5"/>
      <c r="U913" s="4"/>
      <c r="V913" s="5"/>
      <c r="W913" s="4"/>
      <c r="X913" s="5"/>
      <c r="Y913" s="4"/>
      <c r="Z913" s="5"/>
      <c r="AA913" s="4"/>
      <c r="AB913" s="5"/>
      <c r="AC913" s="4"/>
      <c r="AD913" s="5"/>
      <c r="AE913" s="4"/>
      <c r="AF913" s="5"/>
      <c r="AG913" s="4"/>
      <c r="AH913" s="5"/>
      <c r="AI913" s="4"/>
      <c r="AJ913" s="5"/>
      <c r="AK913" s="4"/>
      <c r="AL913" s="5"/>
      <c r="AM913" s="4"/>
      <c r="AN913" s="5"/>
    </row>
    <row r="914">
      <c r="A914" s="4"/>
      <c r="B914" s="5"/>
      <c r="C914" s="4"/>
      <c r="D914" s="5"/>
      <c r="E914" s="4"/>
      <c r="F914" s="5"/>
      <c r="G914" s="4"/>
      <c r="H914" s="5"/>
      <c r="I914" s="4"/>
      <c r="J914" s="5"/>
      <c r="K914" s="4"/>
      <c r="L914" s="5"/>
      <c r="M914" s="4"/>
      <c r="N914" s="5"/>
      <c r="O914" s="4"/>
      <c r="P914" s="5"/>
      <c r="Q914" s="4"/>
      <c r="R914" s="5"/>
      <c r="S914" s="4"/>
      <c r="T914" s="5"/>
      <c r="U914" s="4"/>
      <c r="V914" s="5"/>
      <c r="W914" s="4"/>
      <c r="X914" s="5"/>
      <c r="Y914" s="4"/>
      <c r="Z914" s="5"/>
      <c r="AA914" s="4"/>
      <c r="AB914" s="5"/>
      <c r="AC914" s="4"/>
      <c r="AD914" s="5"/>
      <c r="AE914" s="4"/>
      <c r="AF914" s="5"/>
      <c r="AG914" s="4"/>
      <c r="AH914" s="5"/>
      <c r="AI914" s="4"/>
      <c r="AJ914" s="5"/>
      <c r="AK914" s="4"/>
      <c r="AL914" s="5"/>
      <c r="AM914" s="4"/>
      <c r="AN914" s="5"/>
    </row>
    <row r="915">
      <c r="A915" s="4"/>
      <c r="B915" s="5"/>
      <c r="C915" s="4"/>
      <c r="D915" s="5"/>
      <c r="E915" s="4"/>
      <c r="F915" s="5"/>
      <c r="G915" s="4"/>
      <c r="H915" s="5"/>
      <c r="I915" s="4"/>
      <c r="J915" s="5"/>
      <c r="K915" s="4"/>
      <c r="L915" s="5"/>
      <c r="M915" s="4"/>
      <c r="N915" s="5"/>
      <c r="O915" s="4"/>
      <c r="P915" s="5"/>
      <c r="Q915" s="4"/>
      <c r="R915" s="5"/>
      <c r="S915" s="4"/>
      <c r="T915" s="5"/>
      <c r="U915" s="4"/>
      <c r="V915" s="5"/>
      <c r="W915" s="4"/>
      <c r="X915" s="5"/>
      <c r="Y915" s="4"/>
      <c r="Z915" s="5"/>
      <c r="AA915" s="4"/>
      <c r="AB915" s="5"/>
      <c r="AC915" s="4"/>
      <c r="AD915" s="5"/>
      <c r="AE915" s="4"/>
      <c r="AF915" s="5"/>
      <c r="AG915" s="4"/>
      <c r="AH915" s="5"/>
      <c r="AI915" s="4"/>
      <c r="AJ915" s="5"/>
      <c r="AK915" s="4"/>
      <c r="AL915" s="5"/>
      <c r="AM915" s="4"/>
      <c r="AN915" s="5"/>
    </row>
    <row r="916">
      <c r="A916" s="4"/>
      <c r="B916" s="5"/>
      <c r="C916" s="4"/>
      <c r="D916" s="5"/>
      <c r="E916" s="4"/>
      <c r="F916" s="5"/>
      <c r="G916" s="4"/>
      <c r="H916" s="5"/>
      <c r="I916" s="4"/>
      <c r="J916" s="5"/>
      <c r="K916" s="4"/>
      <c r="L916" s="5"/>
      <c r="M916" s="4"/>
      <c r="N916" s="5"/>
      <c r="O916" s="4"/>
      <c r="P916" s="5"/>
      <c r="Q916" s="4"/>
      <c r="R916" s="5"/>
      <c r="S916" s="4"/>
      <c r="T916" s="5"/>
      <c r="U916" s="4"/>
      <c r="V916" s="5"/>
      <c r="W916" s="4"/>
      <c r="X916" s="5"/>
      <c r="Y916" s="4"/>
      <c r="Z916" s="5"/>
      <c r="AA916" s="4"/>
      <c r="AB916" s="5"/>
      <c r="AC916" s="4"/>
      <c r="AD916" s="5"/>
      <c r="AE916" s="4"/>
      <c r="AF916" s="5"/>
      <c r="AG916" s="4"/>
      <c r="AH916" s="5"/>
      <c r="AI916" s="4"/>
      <c r="AJ916" s="5"/>
      <c r="AK916" s="4"/>
      <c r="AL916" s="5"/>
      <c r="AM916" s="4"/>
      <c r="AN916" s="5"/>
    </row>
    <row r="917">
      <c r="A917" s="4"/>
      <c r="B917" s="5"/>
      <c r="C917" s="4"/>
      <c r="D917" s="5"/>
      <c r="E917" s="4"/>
      <c r="F917" s="5"/>
      <c r="G917" s="4"/>
      <c r="H917" s="5"/>
      <c r="I917" s="4"/>
      <c r="J917" s="5"/>
      <c r="K917" s="4"/>
      <c r="L917" s="5"/>
      <c r="M917" s="4"/>
      <c r="N917" s="5"/>
      <c r="O917" s="4"/>
      <c r="P917" s="5"/>
      <c r="Q917" s="4"/>
      <c r="R917" s="5"/>
      <c r="S917" s="4"/>
      <c r="T917" s="5"/>
      <c r="U917" s="4"/>
      <c r="V917" s="5"/>
      <c r="W917" s="4"/>
      <c r="X917" s="5"/>
      <c r="Y917" s="4"/>
      <c r="Z917" s="5"/>
      <c r="AA917" s="4"/>
      <c r="AB917" s="5"/>
      <c r="AC917" s="4"/>
      <c r="AD917" s="5"/>
      <c r="AE917" s="4"/>
      <c r="AF917" s="5"/>
      <c r="AG917" s="4"/>
      <c r="AH917" s="5"/>
      <c r="AI917" s="4"/>
      <c r="AJ917" s="5"/>
      <c r="AK917" s="4"/>
      <c r="AL917" s="5"/>
      <c r="AM917" s="4"/>
      <c r="AN917" s="5"/>
    </row>
    <row r="918">
      <c r="A918" s="4"/>
      <c r="B918" s="5"/>
      <c r="C918" s="4"/>
      <c r="D918" s="5"/>
      <c r="E918" s="4"/>
      <c r="F918" s="5"/>
      <c r="G918" s="4"/>
      <c r="H918" s="5"/>
      <c r="I918" s="4"/>
      <c r="J918" s="5"/>
      <c r="K918" s="4"/>
      <c r="L918" s="5"/>
      <c r="M918" s="4"/>
      <c r="N918" s="5"/>
      <c r="O918" s="4"/>
      <c r="P918" s="5"/>
      <c r="Q918" s="4"/>
      <c r="R918" s="5"/>
      <c r="S918" s="4"/>
      <c r="T918" s="5"/>
      <c r="U918" s="4"/>
      <c r="V918" s="5"/>
      <c r="W918" s="4"/>
      <c r="X918" s="5"/>
      <c r="Y918" s="4"/>
      <c r="Z918" s="5"/>
      <c r="AA918" s="4"/>
      <c r="AB918" s="5"/>
      <c r="AC918" s="4"/>
      <c r="AD918" s="5"/>
      <c r="AE918" s="4"/>
      <c r="AF918" s="5"/>
      <c r="AG918" s="4"/>
      <c r="AH918" s="5"/>
      <c r="AI918" s="4"/>
      <c r="AJ918" s="5"/>
      <c r="AK918" s="4"/>
      <c r="AL918" s="5"/>
      <c r="AM918" s="4"/>
      <c r="AN918" s="5"/>
    </row>
    <row r="919">
      <c r="A919" s="4"/>
      <c r="B919" s="5"/>
      <c r="C919" s="4"/>
      <c r="D919" s="5"/>
      <c r="E919" s="4"/>
      <c r="F919" s="5"/>
      <c r="G919" s="4"/>
      <c r="H919" s="5"/>
      <c r="I919" s="4"/>
      <c r="J919" s="5"/>
      <c r="K919" s="4"/>
      <c r="L919" s="5"/>
      <c r="M919" s="4"/>
      <c r="N919" s="5"/>
      <c r="O919" s="4"/>
      <c r="P919" s="5"/>
      <c r="Q919" s="4"/>
      <c r="R919" s="5"/>
      <c r="S919" s="4"/>
      <c r="T919" s="5"/>
      <c r="U919" s="4"/>
      <c r="V919" s="5"/>
      <c r="W919" s="4"/>
      <c r="X919" s="5"/>
      <c r="Y919" s="4"/>
      <c r="Z919" s="5"/>
      <c r="AA919" s="4"/>
      <c r="AB919" s="5"/>
      <c r="AC919" s="4"/>
      <c r="AD919" s="5"/>
      <c r="AE919" s="4"/>
      <c r="AF919" s="5"/>
      <c r="AG919" s="4"/>
      <c r="AH919" s="5"/>
      <c r="AI919" s="4"/>
      <c r="AJ919" s="5"/>
      <c r="AK919" s="4"/>
      <c r="AL919" s="5"/>
      <c r="AM919" s="4"/>
      <c r="AN919" s="5"/>
    </row>
    <row r="920">
      <c r="A920" s="4"/>
      <c r="B920" s="5"/>
      <c r="C920" s="4"/>
      <c r="D920" s="5"/>
      <c r="E920" s="4"/>
      <c r="F920" s="5"/>
      <c r="G920" s="4"/>
      <c r="H920" s="5"/>
      <c r="I920" s="4"/>
      <c r="J920" s="5"/>
      <c r="K920" s="4"/>
      <c r="L920" s="5"/>
      <c r="M920" s="4"/>
      <c r="N920" s="5"/>
      <c r="O920" s="4"/>
      <c r="P920" s="5"/>
      <c r="Q920" s="4"/>
      <c r="R920" s="5"/>
      <c r="S920" s="4"/>
      <c r="T920" s="5"/>
      <c r="U920" s="4"/>
      <c r="V920" s="5"/>
      <c r="W920" s="4"/>
      <c r="X920" s="5"/>
      <c r="Y920" s="4"/>
      <c r="Z920" s="5"/>
      <c r="AA920" s="4"/>
      <c r="AB920" s="5"/>
      <c r="AC920" s="4"/>
      <c r="AD920" s="5"/>
      <c r="AE920" s="4"/>
      <c r="AF920" s="5"/>
      <c r="AG920" s="4"/>
      <c r="AH920" s="5"/>
      <c r="AI920" s="4"/>
      <c r="AJ920" s="5"/>
      <c r="AK920" s="4"/>
      <c r="AL920" s="5"/>
      <c r="AM920" s="4"/>
      <c r="AN920" s="5"/>
    </row>
    <row r="921">
      <c r="A921" s="4"/>
      <c r="B921" s="5"/>
      <c r="C921" s="4"/>
      <c r="D921" s="5"/>
      <c r="E921" s="4"/>
      <c r="F921" s="5"/>
      <c r="G921" s="4"/>
      <c r="H921" s="5"/>
      <c r="I921" s="4"/>
      <c r="J921" s="5"/>
      <c r="K921" s="4"/>
      <c r="L921" s="5"/>
      <c r="M921" s="4"/>
      <c r="N921" s="5"/>
      <c r="O921" s="4"/>
      <c r="P921" s="5"/>
      <c r="Q921" s="4"/>
      <c r="R921" s="5"/>
      <c r="S921" s="4"/>
      <c r="T921" s="5"/>
      <c r="U921" s="4"/>
      <c r="V921" s="5"/>
      <c r="W921" s="4"/>
      <c r="X921" s="5"/>
      <c r="Y921" s="4"/>
      <c r="Z921" s="5"/>
      <c r="AA921" s="4"/>
      <c r="AB921" s="5"/>
      <c r="AC921" s="4"/>
      <c r="AD921" s="5"/>
      <c r="AE921" s="4"/>
      <c r="AF921" s="5"/>
      <c r="AG921" s="4"/>
      <c r="AH921" s="5"/>
      <c r="AI921" s="4"/>
      <c r="AJ921" s="5"/>
      <c r="AK921" s="4"/>
      <c r="AL921" s="5"/>
      <c r="AM921" s="4"/>
      <c r="AN921" s="5"/>
    </row>
    <row r="922">
      <c r="A922" s="4"/>
      <c r="B922" s="5"/>
      <c r="C922" s="4"/>
      <c r="D922" s="5"/>
      <c r="E922" s="4"/>
      <c r="F922" s="5"/>
      <c r="G922" s="4"/>
      <c r="H922" s="5"/>
      <c r="I922" s="4"/>
      <c r="J922" s="5"/>
      <c r="K922" s="4"/>
      <c r="L922" s="5"/>
      <c r="M922" s="4"/>
      <c r="N922" s="5"/>
      <c r="O922" s="4"/>
      <c r="P922" s="5"/>
      <c r="Q922" s="4"/>
      <c r="R922" s="5"/>
      <c r="S922" s="4"/>
      <c r="T922" s="5"/>
      <c r="U922" s="4"/>
      <c r="V922" s="5"/>
      <c r="W922" s="4"/>
      <c r="X922" s="5"/>
      <c r="Y922" s="4"/>
      <c r="Z922" s="5"/>
      <c r="AA922" s="4"/>
      <c r="AB922" s="5"/>
      <c r="AC922" s="4"/>
      <c r="AD922" s="5"/>
      <c r="AE922" s="4"/>
      <c r="AF922" s="5"/>
      <c r="AG922" s="4"/>
      <c r="AH922" s="5"/>
      <c r="AI922" s="4"/>
      <c r="AJ922" s="5"/>
      <c r="AK922" s="4"/>
      <c r="AL922" s="5"/>
      <c r="AM922" s="4"/>
      <c r="AN922" s="5"/>
    </row>
    <row r="923">
      <c r="A923" s="4"/>
      <c r="B923" s="5"/>
      <c r="C923" s="4"/>
      <c r="D923" s="5"/>
      <c r="E923" s="4"/>
      <c r="F923" s="5"/>
      <c r="G923" s="4"/>
      <c r="H923" s="5"/>
      <c r="I923" s="4"/>
      <c r="J923" s="5"/>
      <c r="K923" s="4"/>
      <c r="L923" s="5"/>
      <c r="M923" s="4"/>
      <c r="N923" s="5"/>
      <c r="O923" s="4"/>
      <c r="P923" s="5"/>
      <c r="Q923" s="4"/>
      <c r="R923" s="5"/>
      <c r="S923" s="4"/>
      <c r="T923" s="5"/>
      <c r="U923" s="4"/>
      <c r="V923" s="5"/>
      <c r="W923" s="4"/>
      <c r="X923" s="5"/>
      <c r="Y923" s="4"/>
      <c r="Z923" s="5"/>
      <c r="AA923" s="4"/>
      <c r="AB923" s="5"/>
      <c r="AC923" s="4"/>
      <c r="AD923" s="5"/>
      <c r="AE923" s="4"/>
      <c r="AF923" s="5"/>
      <c r="AG923" s="4"/>
      <c r="AH923" s="5"/>
      <c r="AI923" s="4"/>
      <c r="AJ923" s="5"/>
      <c r="AK923" s="4"/>
      <c r="AL923" s="5"/>
      <c r="AM923" s="4"/>
      <c r="AN923" s="5"/>
    </row>
    <row r="924">
      <c r="A924" s="4"/>
      <c r="B924" s="5"/>
      <c r="C924" s="4"/>
      <c r="D924" s="5"/>
      <c r="E924" s="4"/>
      <c r="F924" s="5"/>
      <c r="G924" s="4"/>
      <c r="H924" s="5"/>
      <c r="I924" s="4"/>
      <c r="J924" s="5"/>
      <c r="K924" s="4"/>
      <c r="L924" s="5"/>
      <c r="M924" s="4"/>
      <c r="N924" s="5"/>
      <c r="O924" s="4"/>
      <c r="P924" s="5"/>
      <c r="Q924" s="4"/>
      <c r="R924" s="5"/>
      <c r="S924" s="4"/>
      <c r="T924" s="5"/>
      <c r="U924" s="4"/>
      <c r="V924" s="5"/>
      <c r="W924" s="4"/>
      <c r="X924" s="5"/>
      <c r="Y924" s="4"/>
      <c r="Z924" s="5"/>
      <c r="AA924" s="4"/>
      <c r="AB924" s="5"/>
      <c r="AC924" s="4"/>
      <c r="AD924" s="5"/>
      <c r="AE924" s="4"/>
      <c r="AF924" s="5"/>
      <c r="AG924" s="4"/>
      <c r="AH924" s="5"/>
      <c r="AI924" s="4"/>
      <c r="AJ924" s="5"/>
      <c r="AK924" s="4"/>
      <c r="AL924" s="5"/>
      <c r="AM924" s="4"/>
      <c r="AN924" s="5"/>
    </row>
    <row r="925">
      <c r="A925" s="4"/>
      <c r="B925" s="5"/>
      <c r="C925" s="4"/>
      <c r="D925" s="5"/>
      <c r="E925" s="4"/>
      <c r="F925" s="5"/>
      <c r="G925" s="4"/>
      <c r="H925" s="5"/>
      <c r="I925" s="4"/>
      <c r="J925" s="5"/>
      <c r="K925" s="4"/>
      <c r="L925" s="5"/>
      <c r="M925" s="4"/>
      <c r="N925" s="5"/>
      <c r="O925" s="4"/>
      <c r="P925" s="5"/>
      <c r="Q925" s="4"/>
      <c r="R925" s="5"/>
      <c r="S925" s="4"/>
      <c r="T925" s="5"/>
      <c r="U925" s="4"/>
      <c r="V925" s="5"/>
      <c r="W925" s="4"/>
      <c r="X925" s="5"/>
      <c r="Y925" s="4"/>
      <c r="Z925" s="5"/>
      <c r="AA925" s="4"/>
      <c r="AB925" s="5"/>
      <c r="AC925" s="4"/>
      <c r="AD925" s="5"/>
      <c r="AE925" s="4"/>
      <c r="AF925" s="5"/>
      <c r="AG925" s="4"/>
      <c r="AH925" s="5"/>
      <c r="AI925" s="4"/>
      <c r="AJ925" s="5"/>
      <c r="AK925" s="4"/>
      <c r="AL925" s="5"/>
      <c r="AM925" s="4"/>
      <c r="AN925" s="5"/>
    </row>
    <row r="926">
      <c r="A926" s="4"/>
      <c r="B926" s="5"/>
      <c r="C926" s="4"/>
      <c r="D926" s="5"/>
      <c r="E926" s="4"/>
      <c r="F926" s="5"/>
      <c r="G926" s="4"/>
      <c r="H926" s="5"/>
      <c r="I926" s="4"/>
      <c r="J926" s="5"/>
      <c r="K926" s="4"/>
      <c r="L926" s="5"/>
      <c r="M926" s="4"/>
      <c r="N926" s="5"/>
      <c r="O926" s="4"/>
      <c r="P926" s="5"/>
      <c r="Q926" s="4"/>
      <c r="R926" s="5"/>
      <c r="S926" s="4"/>
      <c r="T926" s="5"/>
      <c r="U926" s="4"/>
      <c r="V926" s="5"/>
      <c r="W926" s="4"/>
      <c r="X926" s="5"/>
      <c r="Y926" s="4"/>
      <c r="Z926" s="5"/>
      <c r="AA926" s="4"/>
      <c r="AB926" s="5"/>
      <c r="AC926" s="4"/>
      <c r="AD926" s="5"/>
      <c r="AE926" s="4"/>
      <c r="AF926" s="5"/>
      <c r="AG926" s="4"/>
      <c r="AH926" s="5"/>
      <c r="AI926" s="4"/>
      <c r="AJ926" s="5"/>
      <c r="AK926" s="4"/>
      <c r="AL926" s="5"/>
      <c r="AM926" s="4"/>
      <c r="AN926" s="5"/>
    </row>
    <row r="927">
      <c r="A927" s="4"/>
      <c r="B927" s="5"/>
      <c r="C927" s="4"/>
      <c r="D927" s="5"/>
      <c r="E927" s="4"/>
      <c r="F927" s="5"/>
      <c r="G927" s="4"/>
      <c r="H927" s="5"/>
      <c r="I927" s="4"/>
      <c r="J927" s="5"/>
      <c r="K927" s="4"/>
      <c r="L927" s="5"/>
      <c r="M927" s="4"/>
      <c r="N927" s="5"/>
      <c r="O927" s="4"/>
      <c r="P927" s="5"/>
      <c r="Q927" s="4"/>
      <c r="R927" s="5"/>
      <c r="S927" s="4"/>
      <c r="T927" s="5"/>
      <c r="U927" s="4"/>
      <c r="V927" s="5"/>
      <c r="W927" s="4"/>
      <c r="X927" s="5"/>
      <c r="Y927" s="4"/>
      <c r="Z927" s="5"/>
      <c r="AA927" s="4"/>
      <c r="AB927" s="5"/>
      <c r="AC927" s="4"/>
      <c r="AD927" s="5"/>
      <c r="AE927" s="4"/>
      <c r="AF927" s="5"/>
      <c r="AG927" s="4"/>
      <c r="AH927" s="5"/>
      <c r="AI927" s="4"/>
      <c r="AJ927" s="5"/>
      <c r="AK927" s="4"/>
      <c r="AL927" s="5"/>
      <c r="AM927" s="4"/>
      <c r="AN927" s="5"/>
    </row>
    <row r="928">
      <c r="A928" s="4"/>
      <c r="B928" s="5"/>
      <c r="C928" s="4"/>
      <c r="D928" s="5"/>
      <c r="E928" s="4"/>
      <c r="F928" s="5"/>
      <c r="G928" s="4"/>
      <c r="H928" s="5"/>
      <c r="I928" s="4"/>
      <c r="J928" s="5"/>
      <c r="K928" s="4"/>
      <c r="L928" s="5"/>
      <c r="M928" s="4"/>
      <c r="N928" s="5"/>
      <c r="O928" s="4"/>
      <c r="P928" s="5"/>
      <c r="Q928" s="4"/>
      <c r="R928" s="5"/>
      <c r="S928" s="4"/>
      <c r="T928" s="5"/>
      <c r="U928" s="4"/>
      <c r="V928" s="5"/>
      <c r="W928" s="4"/>
      <c r="X928" s="5"/>
      <c r="Y928" s="4"/>
      <c r="Z928" s="5"/>
      <c r="AA928" s="4"/>
      <c r="AB928" s="5"/>
      <c r="AC928" s="4"/>
      <c r="AD928" s="5"/>
      <c r="AE928" s="4"/>
      <c r="AF928" s="5"/>
      <c r="AG928" s="4"/>
      <c r="AH928" s="5"/>
      <c r="AI928" s="4"/>
      <c r="AJ928" s="5"/>
      <c r="AK928" s="4"/>
      <c r="AL928" s="5"/>
      <c r="AM928" s="4"/>
      <c r="AN928" s="5"/>
    </row>
    <row r="929">
      <c r="A929" s="4"/>
      <c r="B929" s="5"/>
      <c r="C929" s="4"/>
      <c r="D929" s="5"/>
      <c r="E929" s="4"/>
      <c r="F929" s="5"/>
      <c r="G929" s="4"/>
      <c r="H929" s="5"/>
      <c r="I929" s="4"/>
      <c r="J929" s="5"/>
      <c r="K929" s="4"/>
      <c r="L929" s="5"/>
      <c r="M929" s="4"/>
      <c r="N929" s="5"/>
      <c r="O929" s="4"/>
      <c r="P929" s="5"/>
      <c r="Q929" s="4"/>
      <c r="R929" s="5"/>
      <c r="S929" s="4"/>
      <c r="T929" s="5"/>
      <c r="U929" s="4"/>
      <c r="V929" s="5"/>
      <c r="W929" s="4"/>
      <c r="X929" s="5"/>
      <c r="Y929" s="4"/>
      <c r="Z929" s="5"/>
      <c r="AA929" s="4"/>
      <c r="AB929" s="5"/>
      <c r="AC929" s="4"/>
      <c r="AD929" s="5"/>
      <c r="AE929" s="4"/>
      <c r="AF929" s="5"/>
      <c r="AG929" s="4"/>
      <c r="AH929" s="5"/>
      <c r="AI929" s="4"/>
      <c r="AJ929" s="5"/>
      <c r="AK929" s="4"/>
      <c r="AL929" s="5"/>
      <c r="AM929" s="4"/>
      <c r="AN929" s="5"/>
    </row>
    <row r="930">
      <c r="A930" s="4"/>
      <c r="B930" s="5"/>
      <c r="C930" s="4"/>
      <c r="D930" s="5"/>
      <c r="E930" s="4"/>
      <c r="F930" s="5"/>
      <c r="G930" s="4"/>
      <c r="H930" s="5"/>
      <c r="I930" s="4"/>
      <c r="J930" s="5"/>
      <c r="K930" s="4"/>
      <c r="L930" s="5"/>
      <c r="M930" s="4"/>
      <c r="N930" s="5"/>
      <c r="O930" s="4"/>
      <c r="P930" s="5"/>
      <c r="Q930" s="4"/>
      <c r="R930" s="5"/>
      <c r="S930" s="4"/>
      <c r="T930" s="5"/>
      <c r="U930" s="4"/>
      <c r="V930" s="5"/>
      <c r="W930" s="4"/>
      <c r="X930" s="5"/>
      <c r="Y930" s="4"/>
      <c r="Z930" s="5"/>
      <c r="AA930" s="4"/>
      <c r="AB930" s="5"/>
      <c r="AC930" s="4"/>
      <c r="AD930" s="5"/>
      <c r="AE930" s="4"/>
      <c r="AF930" s="5"/>
      <c r="AG930" s="4"/>
      <c r="AH930" s="5"/>
      <c r="AI930" s="4"/>
      <c r="AJ930" s="5"/>
      <c r="AK930" s="4"/>
      <c r="AL930" s="5"/>
      <c r="AM930" s="4"/>
      <c r="AN930" s="5"/>
    </row>
    <row r="931">
      <c r="A931" s="4"/>
      <c r="B931" s="5"/>
      <c r="C931" s="4"/>
      <c r="D931" s="5"/>
      <c r="E931" s="4"/>
      <c r="F931" s="5"/>
      <c r="G931" s="4"/>
      <c r="H931" s="5"/>
      <c r="I931" s="4"/>
      <c r="J931" s="5"/>
      <c r="K931" s="4"/>
      <c r="L931" s="5"/>
      <c r="M931" s="4"/>
      <c r="N931" s="5"/>
      <c r="O931" s="4"/>
      <c r="P931" s="5"/>
      <c r="Q931" s="4"/>
      <c r="R931" s="5"/>
      <c r="S931" s="4"/>
      <c r="T931" s="5"/>
      <c r="U931" s="4"/>
      <c r="V931" s="5"/>
      <c r="W931" s="4"/>
      <c r="X931" s="5"/>
      <c r="Y931" s="4"/>
      <c r="Z931" s="5"/>
      <c r="AA931" s="4"/>
      <c r="AB931" s="5"/>
      <c r="AC931" s="4"/>
      <c r="AD931" s="5"/>
      <c r="AE931" s="4"/>
      <c r="AF931" s="5"/>
      <c r="AG931" s="4"/>
      <c r="AH931" s="5"/>
      <c r="AI931" s="4"/>
      <c r="AJ931" s="5"/>
      <c r="AK931" s="4"/>
      <c r="AL931" s="5"/>
      <c r="AM931" s="4"/>
      <c r="AN931" s="5"/>
    </row>
    <row r="932">
      <c r="A932" s="4"/>
      <c r="B932" s="5"/>
      <c r="C932" s="4"/>
      <c r="D932" s="5"/>
      <c r="E932" s="4"/>
      <c r="F932" s="5"/>
      <c r="G932" s="4"/>
      <c r="H932" s="5"/>
      <c r="I932" s="4"/>
      <c r="J932" s="5"/>
      <c r="K932" s="4"/>
      <c r="L932" s="5"/>
      <c r="M932" s="4"/>
      <c r="N932" s="5"/>
      <c r="O932" s="4"/>
      <c r="P932" s="5"/>
      <c r="Q932" s="4"/>
      <c r="R932" s="5"/>
      <c r="S932" s="4"/>
      <c r="T932" s="5"/>
      <c r="U932" s="4"/>
      <c r="V932" s="5"/>
      <c r="W932" s="4"/>
      <c r="X932" s="5"/>
      <c r="Y932" s="4"/>
      <c r="Z932" s="5"/>
      <c r="AA932" s="4"/>
      <c r="AB932" s="5"/>
      <c r="AC932" s="4"/>
      <c r="AD932" s="5"/>
      <c r="AE932" s="4"/>
      <c r="AF932" s="5"/>
      <c r="AG932" s="4"/>
      <c r="AH932" s="5"/>
      <c r="AI932" s="4"/>
      <c r="AJ932" s="5"/>
      <c r="AK932" s="4"/>
      <c r="AL932" s="5"/>
      <c r="AM932" s="4"/>
      <c r="AN932" s="5"/>
    </row>
    <row r="933">
      <c r="A933" s="4"/>
      <c r="B933" s="5"/>
      <c r="C933" s="4"/>
      <c r="D933" s="5"/>
      <c r="E933" s="4"/>
      <c r="F933" s="5"/>
      <c r="G933" s="4"/>
      <c r="H933" s="5"/>
      <c r="I933" s="4"/>
      <c r="J933" s="5"/>
      <c r="K933" s="4"/>
      <c r="L933" s="5"/>
      <c r="M933" s="4"/>
      <c r="N933" s="5"/>
      <c r="O933" s="4"/>
      <c r="P933" s="5"/>
      <c r="Q933" s="4"/>
      <c r="R933" s="5"/>
      <c r="S933" s="4"/>
      <c r="T933" s="5"/>
      <c r="U933" s="4"/>
      <c r="V933" s="5"/>
      <c r="W933" s="4"/>
      <c r="X933" s="5"/>
      <c r="Y933" s="4"/>
      <c r="Z933" s="5"/>
      <c r="AA933" s="4"/>
      <c r="AB933" s="5"/>
      <c r="AC933" s="4"/>
      <c r="AD933" s="5"/>
      <c r="AE933" s="4"/>
      <c r="AF933" s="5"/>
      <c r="AG933" s="4"/>
      <c r="AH933" s="5"/>
      <c r="AI933" s="4"/>
      <c r="AJ933" s="5"/>
      <c r="AK933" s="4"/>
      <c r="AL933" s="5"/>
      <c r="AM933" s="4"/>
      <c r="AN933" s="5"/>
    </row>
    <row r="934">
      <c r="A934" s="4"/>
      <c r="B934" s="5"/>
      <c r="C934" s="4"/>
      <c r="D934" s="5"/>
      <c r="E934" s="4"/>
      <c r="F934" s="5"/>
      <c r="G934" s="4"/>
      <c r="H934" s="5"/>
      <c r="I934" s="4"/>
      <c r="J934" s="5"/>
      <c r="K934" s="4"/>
      <c r="L934" s="5"/>
      <c r="M934" s="4"/>
      <c r="N934" s="5"/>
      <c r="O934" s="4"/>
      <c r="P934" s="5"/>
      <c r="Q934" s="4"/>
      <c r="R934" s="5"/>
      <c r="S934" s="4"/>
      <c r="T934" s="5"/>
      <c r="U934" s="4"/>
      <c r="V934" s="5"/>
      <c r="W934" s="4"/>
      <c r="X934" s="5"/>
      <c r="Y934" s="4"/>
      <c r="Z934" s="5"/>
      <c r="AA934" s="4"/>
      <c r="AB934" s="5"/>
      <c r="AC934" s="4"/>
      <c r="AD934" s="5"/>
      <c r="AE934" s="4"/>
      <c r="AF934" s="5"/>
      <c r="AG934" s="4"/>
      <c r="AH934" s="5"/>
      <c r="AI934" s="4"/>
      <c r="AJ934" s="5"/>
      <c r="AK934" s="4"/>
      <c r="AL934" s="5"/>
      <c r="AM934" s="4"/>
      <c r="AN934" s="5"/>
    </row>
    <row r="935">
      <c r="A935" s="4"/>
      <c r="B935" s="5"/>
      <c r="C935" s="4"/>
      <c r="D935" s="5"/>
      <c r="E935" s="4"/>
      <c r="F935" s="5"/>
      <c r="G935" s="4"/>
      <c r="H935" s="5"/>
      <c r="I935" s="4"/>
      <c r="J935" s="5"/>
      <c r="K935" s="4"/>
      <c r="L935" s="5"/>
      <c r="M935" s="4"/>
      <c r="N935" s="5"/>
      <c r="O935" s="4"/>
      <c r="P935" s="5"/>
      <c r="Q935" s="4"/>
      <c r="R935" s="5"/>
      <c r="S935" s="4"/>
      <c r="T935" s="5"/>
      <c r="U935" s="4"/>
      <c r="V935" s="5"/>
      <c r="W935" s="4"/>
      <c r="X935" s="5"/>
      <c r="Y935" s="4"/>
      <c r="Z935" s="5"/>
      <c r="AA935" s="4"/>
      <c r="AB935" s="5"/>
      <c r="AC935" s="4"/>
      <c r="AD935" s="5"/>
      <c r="AE935" s="4"/>
      <c r="AF935" s="5"/>
      <c r="AG935" s="4"/>
      <c r="AH935" s="5"/>
      <c r="AI935" s="4"/>
      <c r="AJ935" s="5"/>
      <c r="AK935" s="4"/>
      <c r="AL935" s="5"/>
      <c r="AM935" s="4"/>
      <c r="AN935" s="5"/>
    </row>
    <row r="936">
      <c r="A936" s="4"/>
      <c r="B936" s="5"/>
      <c r="C936" s="4"/>
      <c r="D936" s="5"/>
      <c r="E936" s="4"/>
      <c r="F936" s="5"/>
      <c r="G936" s="4"/>
      <c r="H936" s="5"/>
      <c r="I936" s="4"/>
      <c r="J936" s="5"/>
      <c r="K936" s="4"/>
      <c r="L936" s="5"/>
      <c r="M936" s="4"/>
      <c r="N936" s="5"/>
      <c r="O936" s="4"/>
      <c r="P936" s="5"/>
      <c r="Q936" s="4"/>
      <c r="R936" s="5"/>
      <c r="S936" s="4"/>
      <c r="T936" s="5"/>
      <c r="U936" s="4"/>
      <c r="V936" s="5"/>
      <c r="W936" s="4"/>
      <c r="X936" s="5"/>
      <c r="Y936" s="4"/>
      <c r="Z936" s="5"/>
      <c r="AA936" s="4"/>
      <c r="AB936" s="5"/>
      <c r="AC936" s="4"/>
      <c r="AD936" s="5"/>
      <c r="AE936" s="4"/>
      <c r="AF936" s="5"/>
      <c r="AG936" s="4"/>
      <c r="AH936" s="5"/>
      <c r="AI936" s="4"/>
      <c r="AJ936" s="5"/>
      <c r="AK936" s="4"/>
      <c r="AL936" s="5"/>
      <c r="AM936" s="4"/>
      <c r="AN936" s="5"/>
    </row>
    <row r="937">
      <c r="A937" s="4"/>
      <c r="B937" s="5"/>
      <c r="C937" s="4"/>
      <c r="D937" s="5"/>
      <c r="E937" s="4"/>
      <c r="F937" s="5"/>
      <c r="G937" s="4"/>
      <c r="H937" s="5"/>
      <c r="I937" s="4"/>
      <c r="J937" s="5"/>
      <c r="K937" s="4"/>
      <c r="L937" s="5"/>
      <c r="M937" s="4"/>
      <c r="N937" s="5"/>
      <c r="O937" s="4"/>
      <c r="P937" s="5"/>
      <c r="Q937" s="4"/>
      <c r="R937" s="5"/>
      <c r="S937" s="4"/>
      <c r="T937" s="5"/>
      <c r="U937" s="4"/>
      <c r="V937" s="5"/>
      <c r="W937" s="4"/>
      <c r="X937" s="5"/>
      <c r="Y937" s="4"/>
      <c r="Z937" s="5"/>
      <c r="AA937" s="4"/>
      <c r="AB937" s="5"/>
      <c r="AC937" s="4"/>
      <c r="AD937" s="5"/>
      <c r="AE937" s="4"/>
      <c r="AF937" s="5"/>
      <c r="AG937" s="4"/>
      <c r="AH937" s="5"/>
      <c r="AI937" s="4"/>
      <c r="AJ937" s="5"/>
      <c r="AK937" s="4"/>
      <c r="AL937" s="5"/>
      <c r="AM937" s="4"/>
      <c r="AN937" s="5"/>
    </row>
    <row r="938">
      <c r="A938" s="4"/>
      <c r="B938" s="5"/>
      <c r="C938" s="4"/>
      <c r="D938" s="5"/>
      <c r="E938" s="4"/>
      <c r="F938" s="5"/>
      <c r="G938" s="4"/>
      <c r="H938" s="5"/>
      <c r="I938" s="4"/>
      <c r="J938" s="5"/>
      <c r="K938" s="4"/>
      <c r="L938" s="5"/>
      <c r="M938" s="4"/>
      <c r="N938" s="5"/>
      <c r="O938" s="4"/>
      <c r="P938" s="5"/>
      <c r="Q938" s="4"/>
      <c r="R938" s="5"/>
      <c r="S938" s="4"/>
      <c r="T938" s="5"/>
      <c r="U938" s="4"/>
      <c r="V938" s="5"/>
      <c r="W938" s="4"/>
      <c r="X938" s="5"/>
      <c r="Y938" s="4"/>
      <c r="Z938" s="5"/>
      <c r="AA938" s="4"/>
      <c r="AB938" s="5"/>
      <c r="AC938" s="4"/>
      <c r="AD938" s="5"/>
      <c r="AE938" s="4"/>
      <c r="AF938" s="5"/>
      <c r="AG938" s="4"/>
      <c r="AH938" s="5"/>
      <c r="AI938" s="4"/>
      <c r="AJ938" s="5"/>
      <c r="AK938" s="4"/>
      <c r="AL938" s="5"/>
      <c r="AM938" s="4"/>
      <c r="AN938" s="5"/>
    </row>
    <row r="939">
      <c r="A939" s="4"/>
      <c r="B939" s="5"/>
      <c r="C939" s="4"/>
      <c r="D939" s="5"/>
      <c r="E939" s="4"/>
      <c r="F939" s="5"/>
      <c r="G939" s="4"/>
      <c r="H939" s="5"/>
      <c r="I939" s="4"/>
      <c r="J939" s="5"/>
      <c r="K939" s="4"/>
      <c r="L939" s="5"/>
      <c r="M939" s="4"/>
      <c r="N939" s="5"/>
      <c r="O939" s="4"/>
      <c r="P939" s="5"/>
      <c r="Q939" s="4"/>
      <c r="R939" s="5"/>
      <c r="S939" s="4"/>
      <c r="T939" s="5"/>
      <c r="U939" s="4"/>
      <c r="V939" s="5"/>
      <c r="W939" s="4"/>
      <c r="X939" s="5"/>
      <c r="Y939" s="4"/>
      <c r="Z939" s="5"/>
      <c r="AA939" s="4"/>
      <c r="AB939" s="5"/>
      <c r="AC939" s="4"/>
      <c r="AD939" s="5"/>
      <c r="AE939" s="4"/>
      <c r="AF939" s="5"/>
      <c r="AG939" s="4"/>
      <c r="AH939" s="5"/>
      <c r="AI939" s="4"/>
      <c r="AJ939" s="5"/>
      <c r="AK939" s="4"/>
      <c r="AL939" s="5"/>
      <c r="AM939" s="4"/>
      <c r="AN939" s="5"/>
    </row>
    <row r="940">
      <c r="A940" s="4"/>
      <c r="B940" s="5"/>
      <c r="C940" s="4"/>
      <c r="D940" s="5"/>
      <c r="E940" s="4"/>
      <c r="F940" s="5"/>
      <c r="G940" s="4"/>
      <c r="H940" s="5"/>
      <c r="I940" s="4"/>
      <c r="J940" s="5"/>
      <c r="K940" s="4"/>
      <c r="L940" s="5"/>
      <c r="M940" s="4"/>
      <c r="N940" s="5"/>
      <c r="O940" s="4"/>
      <c r="P940" s="5"/>
      <c r="Q940" s="4"/>
      <c r="R940" s="5"/>
      <c r="S940" s="4"/>
      <c r="T940" s="5"/>
      <c r="U940" s="4"/>
      <c r="V940" s="5"/>
      <c r="W940" s="4"/>
      <c r="X940" s="5"/>
      <c r="Y940" s="4"/>
      <c r="Z940" s="5"/>
      <c r="AA940" s="4"/>
      <c r="AB940" s="5"/>
      <c r="AC940" s="4"/>
      <c r="AD940" s="5"/>
      <c r="AE940" s="4"/>
      <c r="AF940" s="5"/>
      <c r="AG940" s="4"/>
      <c r="AH940" s="5"/>
      <c r="AI940" s="4"/>
      <c r="AJ940" s="5"/>
      <c r="AK940" s="4"/>
      <c r="AL940" s="5"/>
      <c r="AM940" s="4"/>
      <c r="AN940" s="5"/>
    </row>
    <row r="941">
      <c r="A941" s="4"/>
      <c r="B941" s="5"/>
      <c r="C941" s="4"/>
      <c r="D941" s="5"/>
      <c r="E941" s="4"/>
      <c r="F941" s="5"/>
      <c r="G941" s="4"/>
      <c r="H941" s="5"/>
      <c r="I941" s="4"/>
      <c r="J941" s="5"/>
      <c r="K941" s="4"/>
      <c r="L941" s="5"/>
      <c r="M941" s="4"/>
      <c r="N941" s="5"/>
      <c r="O941" s="4"/>
      <c r="P941" s="5"/>
      <c r="Q941" s="4"/>
      <c r="R941" s="5"/>
      <c r="S941" s="4"/>
      <c r="T941" s="5"/>
      <c r="U941" s="4"/>
      <c r="V941" s="5"/>
      <c r="W941" s="4"/>
      <c r="X941" s="5"/>
      <c r="Y941" s="4"/>
      <c r="Z941" s="5"/>
      <c r="AA941" s="4"/>
      <c r="AB941" s="5"/>
      <c r="AC941" s="4"/>
      <c r="AD941" s="5"/>
      <c r="AE941" s="4"/>
      <c r="AF941" s="5"/>
      <c r="AG941" s="4"/>
      <c r="AH941" s="5"/>
      <c r="AI941" s="4"/>
      <c r="AJ941" s="5"/>
      <c r="AK941" s="4"/>
      <c r="AL941" s="5"/>
      <c r="AM941" s="4"/>
      <c r="AN941" s="5"/>
    </row>
    <row r="942">
      <c r="A942" s="4"/>
      <c r="B942" s="5"/>
      <c r="C942" s="4"/>
      <c r="D942" s="5"/>
      <c r="E942" s="4"/>
      <c r="F942" s="5"/>
      <c r="G942" s="4"/>
      <c r="H942" s="5"/>
      <c r="I942" s="4"/>
      <c r="J942" s="5"/>
      <c r="K942" s="4"/>
      <c r="L942" s="5"/>
      <c r="M942" s="4"/>
      <c r="N942" s="5"/>
      <c r="O942" s="4"/>
      <c r="P942" s="5"/>
      <c r="Q942" s="4"/>
      <c r="R942" s="5"/>
      <c r="S942" s="4"/>
      <c r="T942" s="5"/>
      <c r="U942" s="4"/>
      <c r="V942" s="5"/>
      <c r="W942" s="4"/>
      <c r="X942" s="5"/>
      <c r="Y942" s="4"/>
      <c r="Z942" s="5"/>
      <c r="AA942" s="4"/>
      <c r="AB942" s="5"/>
      <c r="AC942" s="4"/>
      <c r="AD942" s="5"/>
      <c r="AE942" s="4"/>
      <c r="AF942" s="5"/>
      <c r="AG942" s="4"/>
      <c r="AH942" s="5"/>
      <c r="AI942" s="4"/>
      <c r="AJ942" s="5"/>
      <c r="AK942" s="4"/>
      <c r="AL942" s="5"/>
      <c r="AM942" s="4"/>
      <c r="AN942" s="5"/>
    </row>
    <row r="943">
      <c r="A943" s="4"/>
      <c r="B943" s="5"/>
      <c r="C943" s="4"/>
      <c r="D943" s="5"/>
      <c r="E943" s="4"/>
      <c r="F943" s="5"/>
      <c r="G943" s="4"/>
      <c r="H943" s="5"/>
      <c r="I943" s="4"/>
      <c r="J943" s="5"/>
      <c r="K943" s="4"/>
      <c r="L943" s="5"/>
      <c r="M943" s="4"/>
      <c r="N943" s="5"/>
      <c r="O943" s="4"/>
      <c r="P943" s="5"/>
      <c r="Q943" s="4"/>
      <c r="R943" s="5"/>
      <c r="S943" s="4"/>
      <c r="T943" s="5"/>
      <c r="U943" s="4"/>
      <c r="V943" s="5"/>
      <c r="W943" s="4"/>
      <c r="X943" s="5"/>
      <c r="Y943" s="4"/>
      <c r="Z943" s="5"/>
      <c r="AA943" s="4"/>
      <c r="AB943" s="5"/>
      <c r="AC943" s="4"/>
      <c r="AD943" s="5"/>
      <c r="AE943" s="4"/>
      <c r="AF943" s="5"/>
      <c r="AG943" s="4"/>
      <c r="AH943" s="5"/>
      <c r="AI943" s="4"/>
      <c r="AJ943" s="5"/>
      <c r="AK943" s="4"/>
      <c r="AL943" s="5"/>
      <c r="AM943" s="4"/>
      <c r="AN943" s="5"/>
    </row>
    <row r="944">
      <c r="A944" s="4"/>
      <c r="B944" s="5"/>
      <c r="C944" s="4"/>
      <c r="D944" s="5"/>
      <c r="E944" s="4"/>
      <c r="F944" s="5"/>
      <c r="G944" s="4"/>
      <c r="H944" s="5"/>
      <c r="I944" s="4"/>
      <c r="J944" s="5"/>
      <c r="K944" s="4"/>
      <c r="L944" s="5"/>
      <c r="M944" s="4"/>
      <c r="N944" s="5"/>
      <c r="O944" s="4"/>
      <c r="P944" s="5"/>
      <c r="Q944" s="4"/>
      <c r="R944" s="5"/>
      <c r="S944" s="4"/>
      <c r="T944" s="5"/>
      <c r="U944" s="4"/>
      <c r="V944" s="5"/>
      <c r="W944" s="4"/>
      <c r="X944" s="5"/>
      <c r="Y944" s="4"/>
      <c r="Z944" s="5"/>
      <c r="AA944" s="4"/>
      <c r="AB944" s="5"/>
      <c r="AC944" s="4"/>
      <c r="AD944" s="5"/>
      <c r="AE944" s="4"/>
      <c r="AF944" s="5"/>
      <c r="AG944" s="4"/>
      <c r="AH944" s="5"/>
      <c r="AI944" s="4"/>
      <c r="AJ944" s="5"/>
      <c r="AK944" s="4"/>
      <c r="AL944" s="5"/>
      <c r="AM944" s="4"/>
      <c r="AN944" s="5"/>
    </row>
    <row r="945">
      <c r="A945" s="4"/>
      <c r="B945" s="5"/>
      <c r="C945" s="4"/>
      <c r="D945" s="5"/>
      <c r="E945" s="4"/>
      <c r="F945" s="5"/>
      <c r="G945" s="4"/>
      <c r="H945" s="5"/>
      <c r="I945" s="4"/>
      <c r="J945" s="5"/>
      <c r="K945" s="4"/>
      <c r="L945" s="5"/>
      <c r="M945" s="4"/>
      <c r="N945" s="5"/>
      <c r="O945" s="4"/>
      <c r="P945" s="5"/>
      <c r="Q945" s="4"/>
      <c r="R945" s="5"/>
      <c r="S945" s="4"/>
      <c r="T945" s="5"/>
      <c r="U945" s="4"/>
      <c r="V945" s="5"/>
      <c r="W945" s="4"/>
      <c r="X945" s="5"/>
      <c r="Y945" s="4"/>
      <c r="Z945" s="5"/>
      <c r="AA945" s="4"/>
      <c r="AB945" s="5"/>
      <c r="AC945" s="4"/>
      <c r="AD945" s="5"/>
      <c r="AE945" s="4"/>
      <c r="AF945" s="5"/>
      <c r="AG945" s="4"/>
      <c r="AH945" s="5"/>
      <c r="AI945" s="4"/>
      <c r="AJ945" s="5"/>
      <c r="AK945" s="4"/>
      <c r="AL945" s="5"/>
      <c r="AM945" s="4"/>
      <c r="AN945" s="5"/>
    </row>
    <row r="946">
      <c r="A946" s="4"/>
      <c r="B946" s="5"/>
      <c r="C946" s="4"/>
      <c r="D946" s="5"/>
      <c r="E946" s="4"/>
      <c r="F946" s="5"/>
      <c r="G946" s="4"/>
      <c r="H946" s="5"/>
      <c r="I946" s="4"/>
      <c r="J946" s="5"/>
      <c r="K946" s="4"/>
      <c r="L946" s="5"/>
      <c r="M946" s="4"/>
      <c r="N946" s="5"/>
      <c r="O946" s="4"/>
      <c r="P946" s="5"/>
      <c r="Q946" s="4"/>
      <c r="R946" s="5"/>
      <c r="S946" s="4"/>
      <c r="T946" s="5"/>
      <c r="U946" s="4"/>
      <c r="V946" s="5"/>
      <c r="W946" s="4"/>
      <c r="X946" s="5"/>
      <c r="Y946" s="4"/>
      <c r="Z946" s="5"/>
      <c r="AA946" s="4"/>
      <c r="AB946" s="5"/>
      <c r="AC946" s="4"/>
      <c r="AD946" s="5"/>
      <c r="AE946" s="4"/>
      <c r="AF946" s="5"/>
      <c r="AG946" s="4"/>
      <c r="AH946" s="5"/>
      <c r="AI946" s="4"/>
      <c r="AJ946" s="5"/>
      <c r="AK946" s="4"/>
      <c r="AL946" s="5"/>
      <c r="AM946" s="4"/>
      <c r="AN946" s="5"/>
    </row>
    <row r="947">
      <c r="A947" s="4"/>
      <c r="B947" s="5"/>
      <c r="C947" s="4"/>
      <c r="D947" s="5"/>
      <c r="E947" s="4"/>
      <c r="F947" s="5"/>
      <c r="G947" s="4"/>
      <c r="H947" s="5"/>
      <c r="I947" s="4"/>
      <c r="J947" s="5"/>
      <c r="K947" s="4"/>
      <c r="L947" s="5"/>
      <c r="M947" s="4"/>
      <c r="N947" s="5"/>
      <c r="O947" s="4"/>
      <c r="P947" s="5"/>
      <c r="Q947" s="4"/>
      <c r="R947" s="5"/>
      <c r="S947" s="4"/>
      <c r="T947" s="5"/>
      <c r="U947" s="4"/>
      <c r="V947" s="5"/>
      <c r="W947" s="4"/>
      <c r="X947" s="5"/>
      <c r="Y947" s="4"/>
      <c r="Z947" s="5"/>
      <c r="AA947" s="4"/>
      <c r="AB947" s="5"/>
      <c r="AC947" s="4"/>
      <c r="AD947" s="5"/>
      <c r="AE947" s="4"/>
      <c r="AF947" s="5"/>
      <c r="AG947" s="4"/>
      <c r="AH947" s="5"/>
      <c r="AI947" s="4"/>
      <c r="AJ947" s="5"/>
      <c r="AK947" s="4"/>
      <c r="AL947" s="5"/>
      <c r="AM947" s="4"/>
      <c r="AN947" s="5"/>
    </row>
    <row r="948">
      <c r="A948" s="4"/>
      <c r="B948" s="5"/>
      <c r="C948" s="4"/>
      <c r="D948" s="5"/>
      <c r="E948" s="4"/>
      <c r="F948" s="5"/>
      <c r="G948" s="4"/>
      <c r="H948" s="5"/>
      <c r="I948" s="4"/>
      <c r="J948" s="5"/>
      <c r="K948" s="4"/>
      <c r="L948" s="5"/>
      <c r="M948" s="4"/>
      <c r="N948" s="5"/>
      <c r="O948" s="4"/>
      <c r="P948" s="5"/>
      <c r="Q948" s="4"/>
      <c r="R948" s="5"/>
      <c r="S948" s="4"/>
      <c r="T948" s="5"/>
      <c r="U948" s="4"/>
      <c r="V948" s="5"/>
      <c r="W948" s="4"/>
      <c r="X948" s="5"/>
      <c r="Y948" s="4"/>
      <c r="Z948" s="5"/>
      <c r="AA948" s="4"/>
      <c r="AB948" s="5"/>
      <c r="AC948" s="4"/>
      <c r="AD948" s="5"/>
      <c r="AE948" s="4"/>
      <c r="AF948" s="5"/>
      <c r="AG948" s="4"/>
      <c r="AH948" s="5"/>
      <c r="AI948" s="4"/>
      <c r="AJ948" s="5"/>
      <c r="AK948" s="4"/>
      <c r="AL948" s="5"/>
      <c r="AM948" s="4"/>
      <c r="AN948" s="5"/>
    </row>
    <row r="949">
      <c r="A949" s="4"/>
      <c r="B949" s="5"/>
      <c r="C949" s="4"/>
      <c r="D949" s="5"/>
      <c r="E949" s="4"/>
      <c r="F949" s="5"/>
      <c r="G949" s="4"/>
      <c r="H949" s="5"/>
      <c r="I949" s="4"/>
      <c r="J949" s="5"/>
      <c r="K949" s="4"/>
      <c r="L949" s="5"/>
      <c r="M949" s="4"/>
      <c r="N949" s="5"/>
      <c r="O949" s="4"/>
      <c r="P949" s="5"/>
      <c r="Q949" s="4"/>
      <c r="R949" s="5"/>
      <c r="S949" s="4"/>
      <c r="T949" s="5"/>
      <c r="U949" s="4"/>
      <c r="V949" s="5"/>
      <c r="W949" s="4"/>
      <c r="X949" s="5"/>
      <c r="Y949" s="4"/>
      <c r="Z949" s="5"/>
      <c r="AA949" s="4"/>
      <c r="AB949" s="5"/>
      <c r="AC949" s="4"/>
      <c r="AD949" s="5"/>
      <c r="AE949" s="4"/>
      <c r="AF949" s="5"/>
      <c r="AG949" s="4"/>
      <c r="AH949" s="5"/>
      <c r="AI949" s="4"/>
      <c r="AJ949" s="5"/>
      <c r="AK949" s="4"/>
      <c r="AL949" s="5"/>
      <c r="AM949" s="4"/>
      <c r="AN949" s="5"/>
    </row>
    <row r="950">
      <c r="A950" s="4"/>
      <c r="B950" s="5"/>
      <c r="C950" s="4"/>
      <c r="D950" s="5"/>
      <c r="E950" s="4"/>
      <c r="F950" s="5"/>
      <c r="G950" s="4"/>
      <c r="H950" s="5"/>
      <c r="I950" s="4"/>
      <c r="J950" s="5"/>
      <c r="K950" s="4"/>
      <c r="L950" s="5"/>
      <c r="M950" s="4"/>
      <c r="N950" s="5"/>
      <c r="O950" s="4"/>
      <c r="P950" s="5"/>
      <c r="Q950" s="4"/>
      <c r="R950" s="5"/>
      <c r="S950" s="4"/>
      <c r="T950" s="5"/>
      <c r="U950" s="4"/>
      <c r="V950" s="5"/>
      <c r="W950" s="4"/>
      <c r="X950" s="5"/>
      <c r="Y950" s="4"/>
      <c r="Z950" s="5"/>
      <c r="AA950" s="4"/>
      <c r="AB950" s="5"/>
      <c r="AC950" s="4"/>
      <c r="AD950" s="5"/>
      <c r="AE950" s="4"/>
      <c r="AF950" s="5"/>
      <c r="AG950" s="4"/>
      <c r="AH950" s="5"/>
      <c r="AI950" s="4"/>
      <c r="AJ950" s="5"/>
      <c r="AK950" s="4"/>
      <c r="AL950" s="5"/>
      <c r="AM950" s="4"/>
      <c r="AN950" s="5"/>
    </row>
    <row r="951">
      <c r="A951" s="4"/>
      <c r="B951" s="5"/>
      <c r="C951" s="4"/>
      <c r="D951" s="5"/>
      <c r="E951" s="4"/>
      <c r="F951" s="5"/>
      <c r="G951" s="4"/>
      <c r="H951" s="5"/>
      <c r="I951" s="4"/>
      <c r="J951" s="5"/>
      <c r="K951" s="4"/>
      <c r="L951" s="5"/>
      <c r="M951" s="4"/>
      <c r="N951" s="5"/>
      <c r="O951" s="4"/>
      <c r="P951" s="5"/>
      <c r="Q951" s="4"/>
      <c r="R951" s="5"/>
      <c r="S951" s="4"/>
      <c r="T951" s="5"/>
      <c r="U951" s="4"/>
      <c r="V951" s="5"/>
      <c r="W951" s="4"/>
      <c r="X951" s="5"/>
      <c r="Y951" s="4"/>
      <c r="Z951" s="5"/>
      <c r="AA951" s="4"/>
      <c r="AB951" s="5"/>
      <c r="AC951" s="4"/>
      <c r="AD951" s="5"/>
      <c r="AE951" s="4"/>
      <c r="AF951" s="5"/>
      <c r="AG951" s="4"/>
      <c r="AH951" s="5"/>
      <c r="AI951" s="4"/>
      <c r="AJ951" s="5"/>
      <c r="AK951" s="4"/>
      <c r="AL951" s="5"/>
      <c r="AM951" s="4"/>
      <c r="AN951" s="5"/>
    </row>
    <row r="952">
      <c r="A952" s="4"/>
      <c r="B952" s="5"/>
      <c r="C952" s="4"/>
      <c r="D952" s="5"/>
      <c r="E952" s="4"/>
      <c r="F952" s="5"/>
      <c r="G952" s="4"/>
      <c r="H952" s="5"/>
      <c r="I952" s="4"/>
      <c r="J952" s="5"/>
      <c r="K952" s="4"/>
      <c r="L952" s="5"/>
      <c r="M952" s="4"/>
      <c r="N952" s="5"/>
      <c r="O952" s="4"/>
      <c r="P952" s="5"/>
      <c r="Q952" s="4"/>
      <c r="R952" s="5"/>
      <c r="S952" s="4"/>
      <c r="T952" s="5"/>
      <c r="U952" s="4"/>
      <c r="V952" s="5"/>
      <c r="W952" s="4"/>
      <c r="X952" s="5"/>
      <c r="Y952" s="4"/>
      <c r="Z952" s="5"/>
      <c r="AA952" s="4"/>
      <c r="AB952" s="5"/>
      <c r="AC952" s="4"/>
      <c r="AD952" s="5"/>
      <c r="AE952" s="4"/>
      <c r="AF952" s="5"/>
      <c r="AG952" s="4"/>
      <c r="AH952" s="5"/>
      <c r="AI952" s="4"/>
      <c r="AJ952" s="5"/>
      <c r="AK952" s="4"/>
      <c r="AL952" s="5"/>
      <c r="AM952" s="4"/>
      <c r="AN952" s="5"/>
    </row>
    <row r="953">
      <c r="A953" s="4"/>
      <c r="B953" s="5"/>
      <c r="C953" s="4"/>
      <c r="D953" s="5"/>
      <c r="E953" s="4"/>
      <c r="F953" s="5"/>
      <c r="G953" s="4"/>
      <c r="H953" s="5"/>
      <c r="I953" s="4"/>
      <c r="J953" s="5"/>
      <c r="K953" s="4"/>
      <c r="L953" s="5"/>
      <c r="M953" s="4"/>
      <c r="N953" s="5"/>
      <c r="O953" s="4"/>
      <c r="P953" s="5"/>
      <c r="Q953" s="4"/>
      <c r="R953" s="5"/>
      <c r="S953" s="4"/>
      <c r="T953" s="5"/>
      <c r="U953" s="4"/>
      <c r="V953" s="5"/>
      <c r="W953" s="4"/>
      <c r="X953" s="5"/>
      <c r="Y953" s="4"/>
      <c r="Z953" s="5"/>
      <c r="AA953" s="4"/>
      <c r="AB953" s="5"/>
      <c r="AC953" s="4"/>
      <c r="AD953" s="5"/>
      <c r="AE953" s="4"/>
      <c r="AF953" s="5"/>
      <c r="AG953" s="4"/>
      <c r="AH953" s="5"/>
      <c r="AI953" s="4"/>
      <c r="AJ953" s="5"/>
      <c r="AK953" s="4"/>
      <c r="AL953" s="5"/>
      <c r="AM953" s="4"/>
      <c r="AN953" s="5"/>
    </row>
    <row r="954">
      <c r="A954" s="4"/>
      <c r="B954" s="5"/>
      <c r="C954" s="4"/>
      <c r="D954" s="5"/>
      <c r="E954" s="4"/>
      <c r="F954" s="5"/>
      <c r="G954" s="4"/>
      <c r="H954" s="5"/>
      <c r="I954" s="4"/>
      <c r="J954" s="5"/>
      <c r="K954" s="4"/>
      <c r="L954" s="5"/>
      <c r="M954" s="4"/>
      <c r="N954" s="5"/>
      <c r="O954" s="4"/>
      <c r="P954" s="5"/>
      <c r="Q954" s="4"/>
      <c r="R954" s="5"/>
      <c r="S954" s="4"/>
      <c r="T954" s="5"/>
      <c r="U954" s="4"/>
      <c r="V954" s="5"/>
      <c r="W954" s="4"/>
      <c r="X954" s="5"/>
      <c r="Y954" s="4"/>
      <c r="Z954" s="5"/>
      <c r="AA954" s="4"/>
      <c r="AB954" s="5"/>
      <c r="AC954" s="4"/>
      <c r="AD954" s="5"/>
      <c r="AE954" s="4"/>
      <c r="AF954" s="5"/>
      <c r="AG954" s="4"/>
      <c r="AH954" s="5"/>
      <c r="AI954" s="4"/>
      <c r="AJ954" s="5"/>
      <c r="AK954" s="4"/>
      <c r="AL954" s="5"/>
      <c r="AM954" s="4"/>
      <c r="AN954" s="5"/>
    </row>
    <row r="955">
      <c r="A955" s="4"/>
      <c r="B955" s="5"/>
      <c r="C955" s="4"/>
      <c r="D955" s="5"/>
      <c r="E955" s="4"/>
      <c r="F955" s="5"/>
      <c r="G955" s="4"/>
      <c r="H955" s="5"/>
      <c r="I955" s="4"/>
      <c r="J955" s="5"/>
      <c r="K955" s="4"/>
      <c r="L955" s="5"/>
      <c r="M955" s="4"/>
      <c r="N955" s="5"/>
      <c r="O955" s="4"/>
      <c r="P955" s="5"/>
      <c r="Q955" s="4"/>
      <c r="R955" s="5"/>
      <c r="S955" s="4"/>
      <c r="T955" s="5"/>
      <c r="U955" s="4"/>
      <c r="V955" s="5"/>
      <c r="W955" s="4"/>
      <c r="X955" s="5"/>
      <c r="Y955" s="4"/>
      <c r="Z955" s="5"/>
      <c r="AA955" s="4"/>
      <c r="AB955" s="5"/>
      <c r="AC955" s="4"/>
      <c r="AD955" s="5"/>
      <c r="AE955" s="4"/>
      <c r="AF955" s="5"/>
      <c r="AG955" s="4"/>
      <c r="AH955" s="5"/>
      <c r="AI955" s="4"/>
      <c r="AJ955" s="5"/>
      <c r="AK955" s="4"/>
      <c r="AL955" s="5"/>
      <c r="AM955" s="4"/>
      <c r="AN955" s="5"/>
    </row>
    <row r="956">
      <c r="A956" s="4"/>
      <c r="B956" s="5"/>
      <c r="C956" s="4"/>
      <c r="D956" s="5"/>
      <c r="E956" s="4"/>
      <c r="F956" s="5"/>
      <c r="G956" s="4"/>
      <c r="H956" s="5"/>
      <c r="I956" s="4"/>
      <c r="J956" s="5"/>
      <c r="K956" s="4"/>
      <c r="L956" s="5"/>
      <c r="M956" s="4"/>
      <c r="N956" s="5"/>
      <c r="O956" s="4"/>
      <c r="P956" s="5"/>
      <c r="Q956" s="4"/>
      <c r="R956" s="5"/>
      <c r="S956" s="4"/>
      <c r="T956" s="5"/>
      <c r="U956" s="4"/>
      <c r="V956" s="5"/>
      <c r="W956" s="4"/>
      <c r="X956" s="5"/>
      <c r="Y956" s="4"/>
      <c r="Z956" s="5"/>
      <c r="AA956" s="4"/>
      <c r="AB956" s="5"/>
      <c r="AC956" s="4"/>
      <c r="AD956" s="5"/>
      <c r="AE956" s="4"/>
      <c r="AF956" s="5"/>
      <c r="AG956" s="4"/>
      <c r="AH956" s="5"/>
      <c r="AI956" s="4"/>
      <c r="AJ956" s="5"/>
      <c r="AK956" s="4"/>
      <c r="AL956" s="5"/>
      <c r="AM956" s="4"/>
      <c r="AN956" s="5"/>
    </row>
    <row r="957">
      <c r="A957" s="4"/>
      <c r="B957" s="5"/>
      <c r="C957" s="4"/>
      <c r="D957" s="5"/>
      <c r="E957" s="4"/>
      <c r="F957" s="5"/>
      <c r="G957" s="4"/>
      <c r="H957" s="5"/>
      <c r="I957" s="4"/>
      <c r="J957" s="5"/>
      <c r="K957" s="4"/>
      <c r="L957" s="5"/>
      <c r="M957" s="4"/>
      <c r="N957" s="5"/>
      <c r="O957" s="4"/>
      <c r="P957" s="5"/>
      <c r="Q957" s="4"/>
      <c r="R957" s="5"/>
      <c r="S957" s="4"/>
      <c r="T957" s="5"/>
      <c r="U957" s="4"/>
      <c r="V957" s="5"/>
      <c r="W957" s="4"/>
      <c r="X957" s="5"/>
      <c r="Y957" s="4"/>
      <c r="Z957" s="5"/>
      <c r="AA957" s="4"/>
      <c r="AB957" s="5"/>
      <c r="AC957" s="4"/>
      <c r="AD957" s="5"/>
      <c r="AE957" s="4"/>
      <c r="AF957" s="5"/>
      <c r="AG957" s="4"/>
      <c r="AH957" s="5"/>
      <c r="AI957" s="4"/>
      <c r="AJ957" s="5"/>
      <c r="AK957" s="4"/>
      <c r="AL957" s="5"/>
      <c r="AM957" s="4"/>
      <c r="AN957" s="5"/>
    </row>
    <row r="958">
      <c r="A958" s="4"/>
      <c r="B958" s="5"/>
      <c r="C958" s="4"/>
      <c r="D958" s="5"/>
      <c r="E958" s="4"/>
      <c r="F958" s="5"/>
      <c r="G958" s="4"/>
      <c r="H958" s="5"/>
      <c r="I958" s="4"/>
      <c r="J958" s="5"/>
      <c r="K958" s="4"/>
      <c r="L958" s="5"/>
      <c r="M958" s="4"/>
      <c r="N958" s="5"/>
      <c r="O958" s="4"/>
      <c r="P958" s="5"/>
      <c r="Q958" s="4"/>
      <c r="R958" s="5"/>
      <c r="S958" s="4"/>
      <c r="T958" s="5"/>
      <c r="U958" s="4"/>
      <c r="V958" s="5"/>
      <c r="W958" s="4"/>
      <c r="X958" s="5"/>
      <c r="Y958" s="4"/>
      <c r="Z958" s="5"/>
      <c r="AA958" s="4"/>
      <c r="AB958" s="5"/>
      <c r="AC958" s="4"/>
      <c r="AD958" s="5"/>
      <c r="AE958" s="4"/>
      <c r="AF958" s="5"/>
      <c r="AG958" s="4"/>
      <c r="AH958" s="5"/>
      <c r="AI958" s="4"/>
      <c r="AJ958" s="5"/>
      <c r="AK958" s="4"/>
      <c r="AL958" s="5"/>
      <c r="AM958" s="4"/>
      <c r="AN958" s="5"/>
    </row>
    <row r="959">
      <c r="A959" s="4"/>
      <c r="B959" s="5"/>
      <c r="C959" s="4"/>
      <c r="D959" s="5"/>
      <c r="E959" s="4"/>
      <c r="F959" s="5"/>
      <c r="G959" s="4"/>
      <c r="H959" s="5"/>
      <c r="I959" s="4"/>
      <c r="J959" s="5"/>
      <c r="K959" s="4"/>
      <c r="L959" s="5"/>
      <c r="M959" s="4"/>
      <c r="N959" s="5"/>
      <c r="O959" s="4"/>
      <c r="P959" s="5"/>
      <c r="Q959" s="4"/>
      <c r="R959" s="5"/>
      <c r="S959" s="4"/>
      <c r="T959" s="5"/>
      <c r="U959" s="4"/>
      <c r="V959" s="5"/>
      <c r="W959" s="4"/>
      <c r="X959" s="5"/>
      <c r="Y959" s="4"/>
      <c r="Z959" s="5"/>
      <c r="AA959" s="4"/>
      <c r="AB959" s="5"/>
      <c r="AC959" s="4"/>
      <c r="AD959" s="5"/>
      <c r="AE959" s="4"/>
      <c r="AF959" s="5"/>
      <c r="AG959" s="4"/>
      <c r="AH959" s="5"/>
      <c r="AI959" s="4"/>
      <c r="AJ959" s="5"/>
      <c r="AK959" s="4"/>
      <c r="AL959" s="5"/>
      <c r="AM959" s="4"/>
      <c r="AN959" s="5"/>
    </row>
    <row r="960">
      <c r="A960" s="4"/>
      <c r="B960" s="5"/>
      <c r="C960" s="4"/>
      <c r="D960" s="5"/>
      <c r="E960" s="4"/>
      <c r="F960" s="5"/>
      <c r="G960" s="4"/>
      <c r="H960" s="5"/>
      <c r="I960" s="4"/>
      <c r="J960" s="5"/>
      <c r="K960" s="4"/>
      <c r="L960" s="5"/>
      <c r="M960" s="4"/>
      <c r="N960" s="5"/>
      <c r="O960" s="4"/>
      <c r="P960" s="5"/>
      <c r="Q960" s="4"/>
      <c r="R960" s="5"/>
      <c r="S960" s="4"/>
      <c r="T960" s="5"/>
      <c r="U960" s="4"/>
      <c r="V960" s="5"/>
      <c r="W960" s="4"/>
      <c r="X960" s="5"/>
      <c r="Y960" s="4"/>
      <c r="Z960" s="5"/>
      <c r="AA960" s="4"/>
      <c r="AB960" s="5"/>
      <c r="AC960" s="4"/>
      <c r="AD960" s="5"/>
      <c r="AE960" s="4"/>
      <c r="AF960" s="5"/>
      <c r="AG960" s="4"/>
      <c r="AH960" s="5"/>
      <c r="AI960" s="4"/>
      <c r="AJ960" s="5"/>
      <c r="AK960" s="4"/>
      <c r="AL960" s="5"/>
      <c r="AM960" s="4"/>
      <c r="AN960" s="5"/>
    </row>
    <row r="961">
      <c r="A961" s="4"/>
      <c r="B961" s="5"/>
      <c r="C961" s="4"/>
      <c r="D961" s="5"/>
      <c r="E961" s="4"/>
      <c r="F961" s="5"/>
      <c r="G961" s="4"/>
      <c r="H961" s="5"/>
      <c r="I961" s="4"/>
      <c r="J961" s="5"/>
      <c r="K961" s="4"/>
      <c r="L961" s="5"/>
      <c r="M961" s="4"/>
      <c r="N961" s="5"/>
      <c r="O961" s="4"/>
      <c r="P961" s="5"/>
      <c r="Q961" s="4"/>
      <c r="R961" s="5"/>
      <c r="S961" s="4"/>
      <c r="T961" s="5"/>
      <c r="U961" s="4"/>
      <c r="V961" s="5"/>
      <c r="W961" s="4"/>
      <c r="X961" s="5"/>
      <c r="Y961" s="4"/>
      <c r="Z961" s="5"/>
      <c r="AA961" s="4"/>
      <c r="AB961" s="5"/>
      <c r="AC961" s="4"/>
      <c r="AD961" s="5"/>
      <c r="AE961" s="4"/>
      <c r="AF961" s="5"/>
      <c r="AG961" s="4"/>
      <c r="AH961" s="5"/>
      <c r="AI961" s="4"/>
      <c r="AJ961" s="5"/>
      <c r="AK961" s="4"/>
      <c r="AL961" s="5"/>
      <c r="AM961" s="4"/>
      <c r="AN961" s="5"/>
    </row>
    <row r="962">
      <c r="A962" s="4"/>
      <c r="B962" s="5"/>
      <c r="C962" s="4"/>
      <c r="D962" s="5"/>
      <c r="E962" s="4"/>
      <c r="F962" s="5"/>
      <c r="G962" s="4"/>
      <c r="H962" s="5"/>
      <c r="I962" s="4"/>
      <c r="J962" s="5"/>
      <c r="K962" s="4"/>
      <c r="L962" s="5"/>
      <c r="M962" s="4"/>
      <c r="N962" s="5"/>
      <c r="O962" s="4"/>
      <c r="P962" s="5"/>
      <c r="Q962" s="4"/>
      <c r="R962" s="5"/>
      <c r="S962" s="4"/>
      <c r="T962" s="5"/>
      <c r="U962" s="4"/>
      <c r="V962" s="5"/>
      <c r="W962" s="4"/>
      <c r="X962" s="5"/>
      <c r="Y962" s="4"/>
      <c r="Z962" s="5"/>
      <c r="AA962" s="4"/>
      <c r="AB962" s="5"/>
      <c r="AC962" s="4"/>
      <c r="AD962" s="5"/>
      <c r="AE962" s="4"/>
      <c r="AF962" s="5"/>
      <c r="AG962" s="4"/>
      <c r="AH962" s="5"/>
      <c r="AI962" s="4"/>
      <c r="AJ962" s="5"/>
      <c r="AK962" s="4"/>
      <c r="AL962" s="5"/>
      <c r="AM962" s="4"/>
      <c r="AN962" s="5"/>
    </row>
    <row r="963">
      <c r="A963" s="4"/>
      <c r="B963" s="5"/>
      <c r="C963" s="4"/>
      <c r="D963" s="5"/>
      <c r="E963" s="4"/>
      <c r="F963" s="5"/>
      <c r="G963" s="4"/>
      <c r="H963" s="5"/>
      <c r="I963" s="4"/>
      <c r="J963" s="5"/>
      <c r="K963" s="4"/>
      <c r="L963" s="5"/>
      <c r="M963" s="4"/>
      <c r="N963" s="5"/>
      <c r="O963" s="4"/>
      <c r="P963" s="5"/>
      <c r="Q963" s="4"/>
      <c r="R963" s="5"/>
      <c r="S963" s="4"/>
      <c r="T963" s="5"/>
      <c r="U963" s="4"/>
      <c r="V963" s="5"/>
      <c r="W963" s="4"/>
      <c r="X963" s="5"/>
      <c r="Y963" s="4"/>
      <c r="Z963" s="5"/>
      <c r="AA963" s="4"/>
      <c r="AB963" s="5"/>
      <c r="AC963" s="4"/>
      <c r="AD963" s="5"/>
      <c r="AE963" s="4"/>
      <c r="AF963" s="5"/>
      <c r="AG963" s="4"/>
      <c r="AH963" s="5"/>
      <c r="AI963" s="4"/>
      <c r="AJ963" s="5"/>
      <c r="AK963" s="4"/>
      <c r="AL963" s="5"/>
      <c r="AM963" s="4"/>
      <c r="AN963" s="5"/>
    </row>
    <row r="964">
      <c r="A964" s="4"/>
      <c r="B964" s="5"/>
      <c r="C964" s="4"/>
      <c r="D964" s="5"/>
      <c r="E964" s="4"/>
      <c r="F964" s="5"/>
      <c r="G964" s="4"/>
      <c r="H964" s="5"/>
      <c r="I964" s="4"/>
      <c r="J964" s="5"/>
      <c r="K964" s="4"/>
      <c r="L964" s="5"/>
      <c r="M964" s="4"/>
      <c r="N964" s="5"/>
      <c r="O964" s="4"/>
      <c r="P964" s="5"/>
      <c r="Q964" s="4"/>
      <c r="R964" s="5"/>
      <c r="S964" s="4"/>
      <c r="T964" s="5"/>
      <c r="U964" s="4"/>
      <c r="V964" s="5"/>
      <c r="W964" s="4"/>
      <c r="X964" s="5"/>
      <c r="Y964" s="4"/>
      <c r="Z964" s="5"/>
      <c r="AA964" s="4"/>
      <c r="AB964" s="5"/>
      <c r="AC964" s="4"/>
      <c r="AD964" s="5"/>
      <c r="AE964" s="4"/>
      <c r="AF964" s="5"/>
      <c r="AG964" s="4"/>
      <c r="AH964" s="5"/>
      <c r="AI964" s="4"/>
      <c r="AJ964" s="5"/>
      <c r="AK964" s="4"/>
      <c r="AL964" s="5"/>
      <c r="AM964" s="4"/>
      <c r="AN964" s="5"/>
    </row>
    <row r="965">
      <c r="A965" s="4"/>
      <c r="B965" s="5"/>
      <c r="C965" s="4"/>
      <c r="D965" s="5"/>
      <c r="E965" s="4"/>
      <c r="F965" s="5"/>
      <c r="G965" s="4"/>
      <c r="H965" s="5"/>
      <c r="I965" s="4"/>
      <c r="J965" s="5"/>
      <c r="K965" s="4"/>
      <c r="L965" s="5"/>
      <c r="M965" s="4"/>
      <c r="N965" s="5"/>
      <c r="O965" s="4"/>
      <c r="P965" s="5"/>
      <c r="Q965" s="4"/>
      <c r="R965" s="5"/>
      <c r="S965" s="4"/>
      <c r="T965" s="5"/>
      <c r="U965" s="4"/>
      <c r="V965" s="5"/>
      <c r="W965" s="4"/>
      <c r="X965" s="5"/>
      <c r="Y965" s="4"/>
      <c r="Z965" s="5"/>
      <c r="AA965" s="4"/>
      <c r="AB965" s="5"/>
      <c r="AC965" s="4"/>
      <c r="AD965" s="5"/>
      <c r="AE965" s="4"/>
      <c r="AF965" s="5"/>
      <c r="AG965" s="4"/>
      <c r="AH965" s="5"/>
      <c r="AI965" s="4"/>
      <c r="AJ965" s="5"/>
      <c r="AK965" s="4"/>
      <c r="AL965" s="5"/>
      <c r="AM965" s="4"/>
      <c r="AN965" s="5"/>
    </row>
    <row r="966">
      <c r="A966" s="4"/>
      <c r="B966" s="5"/>
      <c r="C966" s="4"/>
      <c r="D966" s="5"/>
      <c r="E966" s="4"/>
      <c r="F966" s="5"/>
      <c r="G966" s="4"/>
      <c r="H966" s="5"/>
      <c r="I966" s="4"/>
      <c r="J966" s="5"/>
      <c r="K966" s="4"/>
      <c r="L966" s="5"/>
      <c r="M966" s="4"/>
      <c r="N966" s="5"/>
      <c r="O966" s="4"/>
      <c r="P966" s="5"/>
      <c r="Q966" s="4"/>
      <c r="R966" s="5"/>
      <c r="S966" s="4"/>
      <c r="T966" s="5"/>
      <c r="U966" s="4"/>
      <c r="V966" s="5"/>
      <c r="W966" s="4"/>
      <c r="X966" s="5"/>
      <c r="Y966" s="4"/>
      <c r="Z966" s="5"/>
      <c r="AA966" s="4"/>
      <c r="AB966" s="5"/>
      <c r="AC966" s="4"/>
      <c r="AD966" s="5"/>
      <c r="AE966" s="4"/>
      <c r="AF966" s="5"/>
      <c r="AG966" s="4"/>
      <c r="AH966" s="5"/>
      <c r="AI966" s="4"/>
      <c r="AJ966" s="5"/>
      <c r="AK966" s="4"/>
      <c r="AL966" s="5"/>
      <c r="AM966" s="4"/>
      <c r="AN966" s="5"/>
    </row>
    <row r="967">
      <c r="A967" s="4"/>
      <c r="B967" s="5"/>
      <c r="C967" s="4"/>
      <c r="D967" s="5"/>
      <c r="E967" s="4"/>
      <c r="F967" s="5"/>
      <c r="G967" s="4"/>
      <c r="H967" s="5"/>
      <c r="I967" s="4"/>
      <c r="J967" s="5"/>
      <c r="K967" s="4"/>
      <c r="L967" s="5"/>
      <c r="M967" s="4"/>
      <c r="N967" s="5"/>
      <c r="O967" s="4"/>
      <c r="P967" s="5"/>
      <c r="Q967" s="4"/>
      <c r="R967" s="5"/>
      <c r="S967" s="4"/>
      <c r="T967" s="5"/>
      <c r="U967" s="4"/>
      <c r="V967" s="5"/>
      <c r="W967" s="4"/>
      <c r="X967" s="5"/>
      <c r="Y967" s="4"/>
      <c r="Z967" s="5"/>
      <c r="AA967" s="4"/>
      <c r="AB967" s="5"/>
      <c r="AC967" s="4"/>
      <c r="AD967" s="5"/>
      <c r="AE967" s="4"/>
      <c r="AF967" s="5"/>
      <c r="AG967" s="4"/>
      <c r="AH967" s="5"/>
      <c r="AI967" s="4"/>
      <c r="AJ967" s="5"/>
      <c r="AK967" s="4"/>
      <c r="AL967" s="5"/>
      <c r="AM967" s="4"/>
      <c r="AN967" s="5"/>
    </row>
    <row r="968">
      <c r="A968" s="4"/>
      <c r="B968" s="5"/>
      <c r="C968" s="4"/>
      <c r="D968" s="5"/>
      <c r="E968" s="4"/>
      <c r="F968" s="5"/>
      <c r="G968" s="4"/>
      <c r="H968" s="5"/>
      <c r="I968" s="4"/>
      <c r="J968" s="5"/>
      <c r="K968" s="4"/>
      <c r="L968" s="5"/>
      <c r="M968" s="4"/>
      <c r="N968" s="5"/>
      <c r="O968" s="4"/>
      <c r="P968" s="5"/>
      <c r="Q968" s="4"/>
      <c r="R968" s="5"/>
      <c r="S968" s="4"/>
      <c r="T968" s="5"/>
      <c r="U968" s="4"/>
      <c r="V968" s="5"/>
      <c r="W968" s="4"/>
      <c r="X968" s="5"/>
      <c r="Y968" s="4"/>
      <c r="Z968" s="5"/>
      <c r="AA968" s="4"/>
      <c r="AB968" s="5"/>
      <c r="AC968" s="4"/>
      <c r="AD968" s="5"/>
      <c r="AE968" s="4"/>
      <c r="AF968" s="5"/>
      <c r="AG968" s="4"/>
      <c r="AH968" s="5"/>
      <c r="AI968" s="4"/>
      <c r="AJ968" s="5"/>
      <c r="AK968" s="4"/>
      <c r="AL968" s="5"/>
      <c r="AM968" s="4"/>
      <c r="AN968" s="5"/>
    </row>
    <row r="969">
      <c r="A969" s="4"/>
      <c r="B969" s="5"/>
      <c r="C969" s="4"/>
      <c r="D969" s="5"/>
      <c r="E969" s="4"/>
      <c r="F969" s="5"/>
      <c r="G969" s="4"/>
      <c r="H969" s="5"/>
      <c r="I969" s="4"/>
      <c r="J969" s="5"/>
      <c r="K969" s="4"/>
      <c r="L969" s="5"/>
      <c r="M969" s="4"/>
      <c r="N969" s="5"/>
      <c r="O969" s="4"/>
      <c r="P969" s="5"/>
      <c r="Q969" s="4"/>
      <c r="R969" s="5"/>
      <c r="S969" s="4"/>
      <c r="T969" s="5"/>
      <c r="U969" s="4"/>
      <c r="V969" s="5"/>
      <c r="W969" s="4"/>
      <c r="X969" s="5"/>
      <c r="Y969" s="4"/>
      <c r="Z969" s="5"/>
      <c r="AA969" s="4"/>
      <c r="AB969" s="5"/>
      <c r="AC969" s="4"/>
      <c r="AD969" s="5"/>
      <c r="AE969" s="4"/>
      <c r="AF969" s="5"/>
      <c r="AG969" s="4"/>
      <c r="AH969" s="5"/>
      <c r="AI969" s="4"/>
      <c r="AJ969" s="5"/>
      <c r="AK969" s="4"/>
      <c r="AL969" s="5"/>
      <c r="AM969" s="4"/>
      <c r="AN969" s="5"/>
    </row>
    <row r="970">
      <c r="A970" s="4"/>
      <c r="B970" s="5"/>
      <c r="C970" s="4"/>
      <c r="D970" s="5"/>
      <c r="E970" s="4"/>
      <c r="F970" s="5"/>
      <c r="G970" s="4"/>
      <c r="H970" s="5"/>
      <c r="I970" s="4"/>
      <c r="J970" s="5"/>
      <c r="K970" s="4"/>
      <c r="L970" s="5"/>
      <c r="M970" s="4"/>
      <c r="N970" s="5"/>
      <c r="O970" s="4"/>
      <c r="P970" s="5"/>
      <c r="Q970" s="4"/>
      <c r="R970" s="5"/>
      <c r="S970" s="4"/>
      <c r="T970" s="5"/>
      <c r="U970" s="4"/>
      <c r="V970" s="5"/>
      <c r="W970" s="4"/>
      <c r="X970" s="5"/>
      <c r="Y970" s="4"/>
      <c r="Z970" s="5"/>
      <c r="AA970" s="4"/>
      <c r="AB970" s="5"/>
      <c r="AC970" s="4"/>
      <c r="AD970" s="5"/>
      <c r="AE970" s="4"/>
      <c r="AF970" s="5"/>
      <c r="AG970" s="4"/>
      <c r="AH970" s="5"/>
      <c r="AI970" s="4"/>
      <c r="AJ970" s="5"/>
      <c r="AK970" s="4"/>
      <c r="AL970" s="5"/>
      <c r="AM970" s="4"/>
      <c r="AN970" s="5"/>
    </row>
    <row r="971">
      <c r="A971" s="4"/>
      <c r="B971" s="5"/>
      <c r="C971" s="4"/>
      <c r="D971" s="5"/>
      <c r="E971" s="4"/>
      <c r="F971" s="5"/>
      <c r="G971" s="4"/>
      <c r="H971" s="5"/>
      <c r="I971" s="4"/>
      <c r="J971" s="5"/>
      <c r="K971" s="4"/>
      <c r="L971" s="5"/>
      <c r="M971" s="4"/>
      <c r="N971" s="5"/>
      <c r="O971" s="4"/>
      <c r="P971" s="5"/>
      <c r="Q971" s="4"/>
      <c r="R971" s="5"/>
      <c r="S971" s="4"/>
      <c r="T971" s="5"/>
      <c r="U971" s="4"/>
      <c r="V971" s="5"/>
      <c r="W971" s="4"/>
      <c r="X971" s="5"/>
      <c r="Y971" s="4"/>
      <c r="Z971" s="5"/>
      <c r="AA971" s="4"/>
      <c r="AB971" s="5"/>
      <c r="AC971" s="4"/>
      <c r="AD971" s="5"/>
      <c r="AE971" s="4"/>
      <c r="AF971" s="5"/>
      <c r="AG971" s="4"/>
      <c r="AH971" s="5"/>
      <c r="AI971" s="4"/>
      <c r="AJ971" s="5"/>
      <c r="AK971" s="4"/>
      <c r="AL971" s="5"/>
      <c r="AM971" s="4"/>
      <c r="AN971" s="5"/>
    </row>
    <row r="972">
      <c r="A972" s="4"/>
      <c r="B972" s="5"/>
      <c r="C972" s="4"/>
      <c r="D972" s="5"/>
      <c r="E972" s="4"/>
      <c r="F972" s="5"/>
      <c r="G972" s="4"/>
      <c r="H972" s="5"/>
      <c r="I972" s="4"/>
      <c r="J972" s="5"/>
      <c r="K972" s="4"/>
      <c r="L972" s="5"/>
      <c r="M972" s="4"/>
      <c r="N972" s="5"/>
      <c r="O972" s="4"/>
      <c r="P972" s="5"/>
      <c r="Q972" s="4"/>
      <c r="R972" s="5"/>
      <c r="S972" s="4"/>
      <c r="T972" s="5"/>
      <c r="U972" s="4"/>
      <c r="V972" s="5"/>
      <c r="W972" s="4"/>
      <c r="X972" s="5"/>
      <c r="Y972" s="4"/>
      <c r="Z972" s="5"/>
      <c r="AA972" s="4"/>
      <c r="AB972" s="5"/>
      <c r="AC972" s="4"/>
      <c r="AD972" s="5"/>
      <c r="AE972" s="4"/>
      <c r="AF972" s="5"/>
      <c r="AG972" s="4"/>
      <c r="AH972" s="5"/>
      <c r="AI972" s="4"/>
      <c r="AJ972" s="5"/>
      <c r="AK972" s="4"/>
      <c r="AL972" s="5"/>
      <c r="AM972" s="4"/>
      <c r="AN972" s="5"/>
    </row>
    <row r="973">
      <c r="A973" s="4"/>
      <c r="B973" s="5"/>
      <c r="C973" s="4"/>
      <c r="D973" s="5"/>
      <c r="E973" s="4"/>
      <c r="F973" s="5"/>
      <c r="G973" s="4"/>
      <c r="H973" s="5"/>
      <c r="I973" s="4"/>
      <c r="J973" s="5"/>
      <c r="K973" s="4"/>
      <c r="L973" s="5"/>
      <c r="M973" s="4"/>
      <c r="N973" s="5"/>
      <c r="O973" s="4"/>
      <c r="P973" s="5"/>
      <c r="Q973" s="4"/>
      <c r="R973" s="5"/>
      <c r="S973" s="4"/>
      <c r="T973" s="5"/>
      <c r="U973" s="4"/>
      <c r="V973" s="5"/>
      <c r="W973" s="4"/>
      <c r="X973" s="5"/>
      <c r="Y973" s="4"/>
      <c r="Z973" s="5"/>
      <c r="AA973" s="4"/>
      <c r="AB973" s="5"/>
      <c r="AC973" s="4"/>
      <c r="AD973" s="5"/>
      <c r="AE973" s="4"/>
      <c r="AF973" s="5"/>
      <c r="AG973" s="4"/>
      <c r="AH973" s="5"/>
      <c r="AI973" s="4"/>
      <c r="AJ973" s="5"/>
      <c r="AK973" s="4"/>
      <c r="AL973" s="5"/>
      <c r="AM973" s="4"/>
      <c r="AN973" s="5"/>
    </row>
    <row r="974">
      <c r="A974" s="4"/>
      <c r="B974" s="5"/>
      <c r="C974" s="4"/>
      <c r="D974" s="5"/>
      <c r="E974" s="4"/>
      <c r="F974" s="5"/>
      <c r="G974" s="4"/>
      <c r="H974" s="5"/>
      <c r="I974" s="4"/>
      <c r="J974" s="5"/>
      <c r="K974" s="4"/>
      <c r="L974" s="5"/>
      <c r="M974" s="4"/>
      <c r="N974" s="5"/>
      <c r="O974" s="4"/>
      <c r="P974" s="5"/>
      <c r="Q974" s="4"/>
      <c r="R974" s="5"/>
      <c r="S974" s="4"/>
      <c r="T974" s="5"/>
      <c r="U974" s="4"/>
      <c r="V974" s="5"/>
      <c r="W974" s="4"/>
      <c r="X974" s="5"/>
      <c r="Y974" s="4"/>
      <c r="Z974" s="5"/>
      <c r="AA974" s="4"/>
      <c r="AB974" s="5"/>
      <c r="AC974" s="4"/>
      <c r="AD974" s="5"/>
      <c r="AE974" s="4"/>
      <c r="AF974" s="5"/>
      <c r="AG974" s="4"/>
      <c r="AH974" s="5"/>
      <c r="AI974" s="4"/>
      <c r="AJ974" s="5"/>
      <c r="AK974" s="4"/>
      <c r="AL974" s="5"/>
      <c r="AM974" s="4"/>
      <c r="AN974" s="5"/>
    </row>
    <row r="975">
      <c r="A975" s="4"/>
      <c r="B975" s="5"/>
      <c r="C975" s="4"/>
      <c r="D975" s="5"/>
      <c r="E975" s="4"/>
      <c r="F975" s="5"/>
      <c r="G975" s="4"/>
      <c r="H975" s="5"/>
      <c r="I975" s="4"/>
      <c r="J975" s="5"/>
      <c r="K975" s="4"/>
      <c r="L975" s="5"/>
      <c r="M975" s="4"/>
      <c r="N975" s="5"/>
      <c r="O975" s="4"/>
      <c r="P975" s="5"/>
      <c r="Q975" s="4"/>
      <c r="R975" s="5"/>
      <c r="S975" s="4"/>
      <c r="T975" s="5"/>
      <c r="U975" s="4"/>
      <c r="V975" s="5"/>
      <c r="W975" s="4"/>
      <c r="X975" s="5"/>
      <c r="Y975" s="4"/>
      <c r="Z975" s="5"/>
      <c r="AA975" s="4"/>
      <c r="AB975" s="5"/>
      <c r="AC975" s="4"/>
      <c r="AD975" s="5"/>
      <c r="AE975" s="4"/>
      <c r="AF975" s="5"/>
      <c r="AG975" s="4"/>
      <c r="AH975" s="5"/>
      <c r="AI975" s="4"/>
      <c r="AJ975" s="5"/>
      <c r="AK975" s="4"/>
      <c r="AL975" s="5"/>
      <c r="AM975" s="4"/>
      <c r="AN975" s="5"/>
    </row>
    <row r="976">
      <c r="A976" s="4"/>
      <c r="B976" s="5"/>
      <c r="C976" s="4"/>
      <c r="D976" s="5"/>
      <c r="E976" s="4"/>
      <c r="F976" s="5"/>
      <c r="G976" s="4"/>
      <c r="H976" s="5"/>
      <c r="I976" s="4"/>
      <c r="J976" s="5"/>
      <c r="K976" s="4"/>
      <c r="L976" s="5"/>
      <c r="M976" s="4"/>
      <c r="N976" s="5"/>
      <c r="O976" s="4"/>
      <c r="P976" s="5"/>
      <c r="Q976" s="4"/>
      <c r="R976" s="5"/>
      <c r="S976" s="4"/>
      <c r="T976" s="5"/>
      <c r="U976" s="4"/>
      <c r="V976" s="5"/>
      <c r="W976" s="4"/>
      <c r="X976" s="5"/>
      <c r="Y976" s="4"/>
      <c r="Z976" s="5"/>
      <c r="AA976" s="4"/>
      <c r="AB976" s="5"/>
      <c r="AC976" s="4"/>
      <c r="AD976" s="5"/>
      <c r="AE976" s="4"/>
      <c r="AF976" s="5"/>
      <c r="AG976" s="4"/>
      <c r="AH976" s="5"/>
      <c r="AI976" s="4"/>
      <c r="AJ976" s="5"/>
      <c r="AK976" s="4"/>
      <c r="AL976" s="5"/>
      <c r="AM976" s="4"/>
      <c r="AN976" s="5"/>
    </row>
    <row r="977">
      <c r="A977" s="4"/>
      <c r="B977" s="5"/>
      <c r="C977" s="4"/>
      <c r="D977" s="5"/>
      <c r="E977" s="4"/>
      <c r="F977" s="5"/>
      <c r="G977" s="4"/>
      <c r="H977" s="5"/>
      <c r="I977" s="4"/>
      <c r="J977" s="5"/>
      <c r="K977" s="4"/>
      <c r="L977" s="5"/>
      <c r="M977" s="4"/>
      <c r="N977" s="5"/>
      <c r="O977" s="4"/>
      <c r="P977" s="5"/>
      <c r="Q977" s="4"/>
      <c r="R977" s="5"/>
      <c r="S977" s="4"/>
      <c r="T977" s="5"/>
      <c r="U977" s="4"/>
      <c r="V977" s="5"/>
      <c r="W977" s="4"/>
      <c r="X977" s="5"/>
      <c r="Y977" s="4"/>
      <c r="Z977" s="5"/>
      <c r="AA977" s="4"/>
      <c r="AB977" s="5"/>
      <c r="AC977" s="4"/>
      <c r="AD977" s="5"/>
      <c r="AE977" s="4"/>
      <c r="AF977" s="5"/>
      <c r="AG977" s="4"/>
      <c r="AH977" s="5"/>
      <c r="AI977" s="4"/>
      <c r="AJ977" s="5"/>
      <c r="AK977" s="4"/>
      <c r="AL977" s="5"/>
      <c r="AM977" s="4"/>
      <c r="AN977" s="5"/>
    </row>
    <row r="978">
      <c r="A978" s="4"/>
      <c r="B978" s="5"/>
      <c r="C978" s="4"/>
      <c r="D978" s="5"/>
      <c r="E978" s="4"/>
      <c r="F978" s="5"/>
      <c r="G978" s="4"/>
      <c r="H978" s="5"/>
      <c r="I978" s="4"/>
      <c r="J978" s="5"/>
      <c r="K978" s="4"/>
      <c r="L978" s="5"/>
      <c r="M978" s="4"/>
      <c r="N978" s="5"/>
      <c r="O978" s="4"/>
      <c r="P978" s="5"/>
      <c r="Q978" s="4"/>
      <c r="R978" s="5"/>
      <c r="S978" s="4"/>
      <c r="T978" s="5"/>
      <c r="U978" s="4"/>
      <c r="V978" s="5"/>
      <c r="W978" s="4"/>
      <c r="X978" s="5"/>
      <c r="Y978" s="4"/>
      <c r="Z978" s="5"/>
      <c r="AA978" s="4"/>
      <c r="AB978" s="5"/>
      <c r="AC978" s="4"/>
      <c r="AD978" s="5"/>
      <c r="AE978" s="4"/>
      <c r="AF978" s="5"/>
      <c r="AG978" s="4"/>
      <c r="AH978" s="5"/>
      <c r="AI978" s="4"/>
      <c r="AJ978" s="5"/>
      <c r="AK978" s="4"/>
      <c r="AL978" s="5"/>
      <c r="AM978" s="4"/>
      <c r="AN978" s="5"/>
    </row>
    <row r="979">
      <c r="A979" s="4"/>
      <c r="B979" s="5"/>
      <c r="C979" s="4"/>
      <c r="D979" s="5"/>
      <c r="E979" s="4"/>
      <c r="F979" s="5"/>
      <c r="G979" s="4"/>
      <c r="H979" s="5"/>
      <c r="I979" s="4"/>
      <c r="J979" s="5"/>
      <c r="K979" s="4"/>
      <c r="L979" s="5"/>
      <c r="M979" s="4"/>
      <c r="N979" s="5"/>
      <c r="O979" s="4"/>
      <c r="P979" s="5"/>
      <c r="Q979" s="4"/>
      <c r="R979" s="5"/>
      <c r="S979" s="4"/>
      <c r="T979" s="5"/>
      <c r="U979" s="4"/>
      <c r="V979" s="5"/>
      <c r="W979" s="4"/>
      <c r="X979" s="5"/>
      <c r="Y979" s="4"/>
      <c r="Z979" s="5"/>
      <c r="AA979" s="4"/>
      <c r="AB979" s="5"/>
      <c r="AC979" s="4"/>
      <c r="AD979" s="5"/>
      <c r="AE979" s="4"/>
      <c r="AF979" s="5"/>
      <c r="AG979" s="4"/>
      <c r="AH979" s="5"/>
      <c r="AI979" s="4"/>
      <c r="AJ979" s="5"/>
      <c r="AK979" s="4"/>
      <c r="AL979" s="5"/>
      <c r="AM979" s="4"/>
      <c r="AN979" s="5"/>
    </row>
    <row r="980">
      <c r="A980" s="4"/>
      <c r="B980" s="5"/>
      <c r="C980" s="4"/>
      <c r="D980" s="5"/>
      <c r="E980" s="4"/>
      <c r="F980" s="5"/>
      <c r="G980" s="4"/>
      <c r="H980" s="5"/>
      <c r="I980" s="4"/>
      <c r="J980" s="5"/>
      <c r="K980" s="4"/>
      <c r="L980" s="5"/>
      <c r="M980" s="4"/>
      <c r="N980" s="5"/>
      <c r="O980" s="4"/>
      <c r="P980" s="5"/>
      <c r="Q980" s="4"/>
      <c r="R980" s="5"/>
      <c r="S980" s="4"/>
      <c r="T980" s="5"/>
      <c r="U980" s="4"/>
      <c r="V980" s="5"/>
      <c r="W980" s="4"/>
      <c r="X980" s="5"/>
      <c r="Y980" s="4"/>
      <c r="Z980" s="5"/>
      <c r="AA980" s="4"/>
      <c r="AB980" s="5"/>
      <c r="AC980" s="4"/>
      <c r="AD980" s="5"/>
      <c r="AE980" s="4"/>
      <c r="AF980" s="5"/>
      <c r="AG980" s="4"/>
      <c r="AH980" s="5"/>
      <c r="AI980" s="4"/>
      <c r="AJ980" s="5"/>
      <c r="AK980" s="4"/>
      <c r="AL980" s="5"/>
      <c r="AM980" s="4"/>
      <c r="AN980" s="5"/>
    </row>
    <row r="981">
      <c r="A981" s="4"/>
      <c r="B981" s="5"/>
      <c r="C981" s="4"/>
      <c r="D981" s="5"/>
      <c r="E981" s="4"/>
      <c r="F981" s="5"/>
      <c r="G981" s="4"/>
      <c r="H981" s="5"/>
      <c r="I981" s="4"/>
      <c r="J981" s="5"/>
      <c r="K981" s="4"/>
      <c r="L981" s="5"/>
      <c r="M981" s="4"/>
      <c r="N981" s="5"/>
      <c r="O981" s="4"/>
      <c r="P981" s="5"/>
      <c r="Q981" s="4"/>
      <c r="R981" s="5"/>
      <c r="S981" s="4"/>
      <c r="T981" s="5"/>
      <c r="U981" s="4"/>
      <c r="V981" s="5"/>
      <c r="W981" s="4"/>
      <c r="X981" s="5"/>
      <c r="Y981" s="4"/>
      <c r="Z981" s="5"/>
      <c r="AA981" s="4"/>
      <c r="AB981" s="5"/>
      <c r="AC981" s="4"/>
      <c r="AD981" s="5"/>
      <c r="AE981" s="4"/>
      <c r="AF981" s="5"/>
      <c r="AG981" s="4"/>
      <c r="AH981" s="5"/>
      <c r="AI981" s="4"/>
      <c r="AJ981" s="5"/>
      <c r="AK981" s="4"/>
      <c r="AL981" s="5"/>
      <c r="AM981" s="4"/>
      <c r="AN981" s="5"/>
    </row>
    <row r="982">
      <c r="A982" s="4"/>
      <c r="B982" s="5"/>
      <c r="C982" s="4"/>
      <c r="D982" s="5"/>
      <c r="E982" s="4"/>
      <c r="F982" s="5"/>
      <c r="G982" s="4"/>
      <c r="H982" s="5"/>
      <c r="I982" s="4"/>
      <c r="J982" s="5"/>
      <c r="K982" s="4"/>
      <c r="L982" s="5"/>
      <c r="M982" s="4"/>
      <c r="N982" s="5"/>
      <c r="O982" s="4"/>
      <c r="P982" s="5"/>
      <c r="Q982" s="4"/>
      <c r="R982" s="5"/>
      <c r="S982" s="4"/>
      <c r="T982" s="5"/>
      <c r="U982" s="4"/>
      <c r="V982" s="5"/>
      <c r="W982" s="4"/>
      <c r="X982" s="5"/>
      <c r="Y982" s="4"/>
      <c r="Z982" s="5"/>
      <c r="AA982" s="4"/>
      <c r="AB982" s="5"/>
      <c r="AC982" s="4"/>
      <c r="AD982" s="5"/>
      <c r="AE982" s="4"/>
      <c r="AF982" s="5"/>
      <c r="AG982" s="4"/>
      <c r="AH982" s="5"/>
      <c r="AI982" s="4"/>
      <c r="AJ982" s="5"/>
      <c r="AK982" s="4"/>
      <c r="AL982" s="5"/>
      <c r="AM982" s="4"/>
      <c r="AN982" s="5"/>
    </row>
    <row r="983">
      <c r="A983" s="4"/>
      <c r="B983" s="5"/>
      <c r="C983" s="4"/>
      <c r="D983" s="5"/>
      <c r="E983" s="4"/>
      <c r="F983" s="5"/>
      <c r="G983" s="4"/>
      <c r="H983" s="5"/>
      <c r="I983" s="4"/>
      <c r="J983" s="5"/>
      <c r="K983" s="4"/>
      <c r="L983" s="5"/>
      <c r="M983" s="4"/>
      <c r="N983" s="5"/>
      <c r="O983" s="4"/>
      <c r="P983" s="5"/>
      <c r="Q983" s="4"/>
      <c r="R983" s="5"/>
      <c r="S983" s="4"/>
      <c r="T983" s="5"/>
      <c r="U983" s="4"/>
      <c r="V983" s="5"/>
      <c r="W983" s="4"/>
      <c r="X983" s="5"/>
      <c r="Y983" s="4"/>
      <c r="Z983" s="5"/>
      <c r="AA983" s="4"/>
      <c r="AB983" s="5"/>
      <c r="AC983" s="4"/>
      <c r="AD983" s="5"/>
      <c r="AE983" s="4"/>
      <c r="AF983" s="5"/>
      <c r="AG983" s="4"/>
      <c r="AH983" s="5"/>
      <c r="AI983" s="4"/>
      <c r="AJ983" s="5"/>
      <c r="AK983" s="4"/>
      <c r="AL983" s="5"/>
      <c r="AM983" s="4"/>
      <c r="AN983" s="5"/>
    </row>
    <row r="984">
      <c r="A984" s="4"/>
      <c r="B984" s="5"/>
      <c r="C984" s="4"/>
      <c r="D984" s="5"/>
      <c r="E984" s="4"/>
      <c r="F984" s="5"/>
      <c r="G984" s="4"/>
      <c r="H984" s="5"/>
      <c r="I984" s="4"/>
      <c r="J984" s="5"/>
      <c r="K984" s="4"/>
      <c r="L984" s="5"/>
      <c r="M984" s="4"/>
      <c r="N984" s="5"/>
      <c r="O984" s="4"/>
      <c r="P984" s="5"/>
      <c r="Q984" s="4"/>
      <c r="R984" s="5"/>
      <c r="S984" s="4"/>
      <c r="T984" s="5"/>
      <c r="U984" s="4"/>
      <c r="V984" s="5"/>
      <c r="W984" s="4"/>
      <c r="X984" s="5"/>
      <c r="Y984" s="4"/>
      <c r="Z984" s="5"/>
      <c r="AA984" s="4"/>
      <c r="AB984" s="5"/>
      <c r="AC984" s="4"/>
      <c r="AD984" s="5"/>
      <c r="AE984" s="4"/>
      <c r="AF984" s="5"/>
      <c r="AG984" s="4"/>
      <c r="AH984" s="5"/>
      <c r="AI984" s="4"/>
      <c r="AJ984" s="5"/>
      <c r="AK984" s="4"/>
      <c r="AL984" s="5"/>
      <c r="AM984" s="4"/>
      <c r="AN984" s="5"/>
    </row>
    <row r="985">
      <c r="A985" s="4"/>
      <c r="B985" s="5"/>
      <c r="C985" s="4"/>
      <c r="D985" s="5"/>
      <c r="E985" s="4"/>
      <c r="F985" s="5"/>
      <c r="G985" s="4"/>
      <c r="H985" s="5"/>
      <c r="I985" s="4"/>
      <c r="J985" s="5"/>
      <c r="K985" s="4"/>
      <c r="L985" s="5"/>
      <c r="M985" s="4"/>
      <c r="N985" s="5"/>
      <c r="O985" s="4"/>
      <c r="P985" s="5"/>
      <c r="Q985" s="4"/>
      <c r="R985" s="5"/>
      <c r="S985" s="4"/>
      <c r="T985" s="5"/>
      <c r="U985" s="4"/>
      <c r="V985" s="5"/>
      <c r="W985" s="4"/>
      <c r="X985" s="5"/>
      <c r="Y985" s="4"/>
      <c r="Z985" s="5"/>
      <c r="AA985" s="4"/>
      <c r="AB985" s="5"/>
      <c r="AC985" s="4"/>
      <c r="AD985" s="5"/>
      <c r="AE985" s="4"/>
      <c r="AF985" s="5"/>
      <c r="AG985" s="4"/>
      <c r="AH985" s="5"/>
      <c r="AI985" s="4"/>
      <c r="AJ985" s="5"/>
      <c r="AK985" s="4"/>
      <c r="AL985" s="5"/>
      <c r="AM985" s="4"/>
      <c r="AN985" s="5"/>
    </row>
    <row r="986">
      <c r="A986" s="4"/>
      <c r="B986" s="5"/>
      <c r="C986" s="4"/>
      <c r="D986" s="5"/>
      <c r="E986" s="4"/>
      <c r="F986" s="5"/>
      <c r="G986" s="4"/>
      <c r="H986" s="5"/>
      <c r="I986" s="4"/>
      <c r="J986" s="5"/>
      <c r="K986" s="4"/>
      <c r="L986" s="5"/>
      <c r="M986" s="4"/>
      <c r="N986" s="5"/>
      <c r="O986" s="4"/>
      <c r="P986" s="5"/>
      <c r="Q986" s="4"/>
      <c r="R986" s="5"/>
      <c r="S986" s="4"/>
      <c r="T986" s="5"/>
      <c r="U986" s="4"/>
      <c r="V986" s="5"/>
      <c r="W986" s="4"/>
      <c r="X986" s="5"/>
      <c r="Y986" s="4"/>
      <c r="Z986" s="5"/>
      <c r="AA986" s="4"/>
      <c r="AB986" s="5"/>
      <c r="AC986" s="4"/>
      <c r="AD986" s="5"/>
      <c r="AE986" s="4"/>
      <c r="AF986" s="5"/>
      <c r="AG986" s="4"/>
      <c r="AH986" s="5"/>
      <c r="AI986" s="4"/>
      <c r="AJ986" s="5"/>
      <c r="AK986" s="4"/>
      <c r="AL986" s="5"/>
      <c r="AM986" s="4"/>
      <c r="AN986" s="5"/>
    </row>
    <row r="987">
      <c r="A987" s="4"/>
      <c r="B987" s="5"/>
      <c r="C987" s="4"/>
      <c r="D987" s="5"/>
      <c r="E987" s="4"/>
      <c r="F987" s="5"/>
      <c r="G987" s="4"/>
      <c r="H987" s="5"/>
      <c r="I987" s="4"/>
      <c r="J987" s="5"/>
      <c r="K987" s="4"/>
      <c r="L987" s="5"/>
      <c r="M987" s="4"/>
      <c r="N987" s="5"/>
      <c r="O987" s="4"/>
      <c r="P987" s="5"/>
      <c r="Q987" s="4"/>
      <c r="R987" s="5"/>
      <c r="S987" s="4"/>
      <c r="T987" s="5"/>
      <c r="U987" s="4"/>
      <c r="V987" s="5"/>
      <c r="W987" s="4"/>
      <c r="X987" s="5"/>
      <c r="Y987" s="4"/>
      <c r="Z987" s="5"/>
      <c r="AA987" s="4"/>
      <c r="AB987" s="5"/>
      <c r="AC987" s="4"/>
      <c r="AD987" s="5"/>
      <c r="AE987" s="4"/>
      <c r="AF987" s="5"/>
      <c r="AG987" s="4"/>
      <c r="AH987" s="5"/>
      <c r="AI987" s="4"/>
      <c r="AJ987" s="5"/>
      <c r="AK987" s="4"/>
      <c r="AL987" s="5"/>
      <c r="AM987" s="4"/>
      <c r="AN987" s="5"/>
    </row>
    <row r="988">
      <c r="A988" s="4"/>
      <c r="B988" s="5"/>
      <c r="C988" s="4"/>
      <c r="D988" s="5"/>
      <c r="E988" s="4"/>
      <c r="F988" s="5"/>
      <c r="G988" s="4"/>
      <c r="H988" s="5"/>
      <c r="I988" s="4"/>
      <c r="J988" s="5"/>
      <c r="K988" s="4"/>
      <c r="L988" s="5"/>
      <c r="M988" s="4"/>
      <c r="N988" s="5"/>
      <c r="O988" s="4"/>
      <c r="P988" s="5"/>
      <c r="Q988" s="4"/>
      <c r="R988" s="5"/>
      <c r="S988" s="4"/>
      <c r="T988" s="5"/>
      <c r="U988" s="4"/>
      <c r="V988" s="5"/>
      <c r="W988" s="4"/>
      <c r="X988" s="5"/>
      <c r="Y988" s="4"/>
      <c r="Z988" s="5"/>
      <c r="AA988" s="4"/>
      <c r="AB988" s="5"/>
      <c r="AC988" s="4"/>
      <c r="AD988" s="5"/>
      <c r="AE988" s="4"/>
      <c r="AF988" s="5"/>
      <c r="AG988" s="4"/>
      <c r="AH988" s="5"/>
      <c r="AI988" s="4"/>
      <c r="AJ988" s="5"/>
      <c r="AK988" s="4"/>
      <c r="AL988" s="5"/>
      <c r="AM988" s="4"/>
      <c r="AN988" s="5"/>
    </row>
    <row r="989">
      <c r="A989" s="4"/>
      <c r="B989" s="5"/>
      <c r="C989" s="4"/>
      <c r="D989" s="5"/>
      <c r="E989" s="4"/>
      <c r="F989" s="5"/>
      <c r="G989" s="4"/>
      <c r="H989" s="5"/>
      <c r="I989" s="4"/>
      <c r="J989" s="5"/>
      <c r="K989" s="4"/>
      <c r="L989" s="5"/>
      <c r="M989" s="4"/>
      <c r="N989" s="5"/>
      <c r="O989" s="4"/>
      <c r="P989" s="5"/>
      <c r="Q989" s="4"/>
      <c r="R989" s="5"/>
      <c r="S989" s="4"/>
      <c r="T989" s="5"/>
      <c r="U989" s="4"/>
      <c r="V989" s="5"/>
      <c r="W989" s="4"/>
      <c r="X989" s="5"/>
      <c r="Y989" s="4"/>
      <c r="Z989" s="5"/>
      <c r="AA989" s="4"/>
      <c r="AB989" s="5"/>
      <c r="AC989" s="4"/>
      <c r="AD989" s="5"/>
      <c r="AE989" s="4"/>
      <c r="AF989" s="5"/>
      <c r="AG989" s="4"/>
      <c r="AH989" s="5"/>
      <c r="AI989" s="4"/>
      <c r="AJ989" s="5"/>
      <c r="AK989" s="4"/>
      <c r="AL989" s="5"/>
      <c r="AM989" s="4"/>
      <c r="AN989" s="5"/>
    </row>
    <row r="990">
      <c r="A990" s="4"/>
      <c r="B990" s="5"/>
      <c r="C990" s="4"/>
      <c r="D990" s="5"/>
      <c r="E990" s="4"/>
      <c r="F990" s="5"/>
      <c r="G990" s="4"/>
      <c r="H990" s="5"/>
      <c r="I990" s="4"/>
      <c r="J990" s="5"/>
      <c r="K990" s="4"/>
      <c r="L990" s="5"/>
      <c r="M990" s="4"/>
      <c r="N990" s="5"/>
      <c r="O990" s="4"/>
      <c r="P990" s="5"/>
      <c r="Q990" s="4"/>
      <c r="R990" s="5"/>
      <c r="S990" s="4"/>
      <c r="T990" s="5"/>
      <c r="U990" s="4"/>
      <c r="V990" s="5"/>
      <c r="W990" s="4"/>
      <c r="X990" s="5"/>
      <c r="Y990" s="4"/>
      <c r="Z990" s="5"/>
      <c r="AA990" s="4"/>
      <c r="AB990" s="5"/>
      <c r="AC990" s="4"/>
      <c r="AD990" s="5"/>
      <c r="AE990" s="4"/>
      <c r="AF990" s="5"/>
      <c r="AG990" s="4"/>
      <c r="AH990" s="5"/>
      <c r="AI990" s="4"/>
      <c r="AJ990" s="5"/>
      <c r="AK990" s="4"/>
      <c r="AL990" s="5"/>
      <c r="AM990" s="4"/>
      <c r="AN990" s="5"/>
    </row>
    <row r="991">
      <c r="A991" s="4"/>
      <c r="B991" s="5"/>
      <c r="C991" s="4"/>
      <c r="D991" s="5"/>
      <c r="E991" s="4"/>
      <c r="F991" s="5"/>
      <c r="G991" s="4"/>
      <c r="H991" s="5"/>
      <c r="I991" s="4"/>
      <c r="J991" s="5"/>
      <c r="K991" s="4"/>
      <c r="L991" s="5"/>
      <c r="M991" s="4"/>
      <c r="N991" s="5"/>
      <c r="O991" s="4"/>
      <c r="P991" s="5"/>
      <c r="Q991" s="4"/>
      <c r="R991" s="5"/>
      <c r="S991" s="4"/>
      <c r="T991" s="5"/>
      <c r="U991" s="4"/>
      <c r="V991" s="5"/>
      <c r="W991" s="4"/>
      <c r="X991" s="5"/>
      <c r="Y991" s="4"/>
      <c r="Z991" s="5"/>
      <c r="AA991" s="4"/>
      <c r="AB991" s="5"/>
      <c r="AC991" s="4"/>
      <c r="AD991" s="5"/>
      <c r="AE991" s="4"/>
      <c r="AF991" s="5"/>
      <c r="AG991" s="4"/>
      <c r="AH991" s="5"/>
      <c r="AI991" s="4"/>
      <c r="AJ991" s="5"/>
      <c r="AK991" s="4"/>
      <c r="AL991" s="5"/>
      <c r="AM991" s="4"/>
      <c r="AN991" s="5"/>
    </row>
    <row r="992">
      <c r="A992" s="4"/>
      <c r="B992" s="5"/>
      <c r="C992" s="4"/>
      <c r="D992" s="5"/>
      <c r="E992" s="4"/>
      <c r="F992" s="5"/>
      <c r="G992" s="4"/>
      <c r="H992" s="5"/>
      <c r="I992" s="4"/>
      <c r="J992" s="5"/>
      <c r="K992" s="4"/>
      <c r="L992" s="5"/>
      <c r="M992" s="4"/>
      <c r="N992" s="5"/>
      <c r="O992" s="4"/>
      <c r="P992" s="5"/>
      <c r="Q992" s="4"/>
      <c r="R992" s="5"/>
      <c r="S992" s="4"/>
      <c r="T992" s="5"/>
      <c r="U992" s="4"/>
      <c r="V992" s="5"/>
      <c r="W992" s="4"/>
      <c r="X992" s="5"/>
      <c r="Y992" s="4"/>
      <c r="Z992" s="5"/>
      <c r="AA992" s="4"/>
      <c r="AB992" s="5"/>
      <c r="AC992" s="4"/>
      <c r="AD992" s="5"/>
      <c r="AE992" s="4"/>
      <c r="AF992" s="5"/>
      <c r="AG992" s="4"/>
      <c r="AH992" s="5"/>
      <c r="AI992" s="4"/>
      <c r="AJ992" s="5"/>
      <c r="AK992" s="4"/>
      <c r="AL992" s="5"/>
      <c r="AM992" s="4"/>
      <c r="AN992" s="5"/>
    </row>
    <row r="993">
      <c r="A993" s="4"/>
      <c r="B993" s="5"/>
      <c r="C993" s="4"/>
      <c r="D993" s="5"/>
      <c r="E993" s="4"/>
      <c r="F993" s="5"/>
      <c r="G993" s="4"/>
      <c r="H993" s="5"/>
      <c r="I993" s="4"/>
      <c r="J993" s="5"/>
      <c r="K993" s="4"/>
      <c r="L993" s="5"/>
      <c r="M993" s="4"/>
      <c r="N993" s="5"/>
      <c r="O993" s="4"/>
      <c r="P993" s="5"/>
      <c r="Q993" s="4"/>
      <c r="R993" s="5"/>
      <c r="S993" s="4"/>
      <c r="T993" s="5"/>
      <c r="U993" s="4"/>
      <c r="V993" s="5"/>
      <c r="W993" s="4"/>
      <c r="X993" s="5"/>
      <c r="Y993" s="4"/>
      <c r="Z993" s="5"/>
      <c r="AA993" s="4"/>
      <c r="AB993" s="5"/>
      <c r="AC993" s="4"/>
      <c r="AD993" s="5"/>
      <c r="AE993" s="4"/>
      <c r="AF993" s="5"/>
      <c r="AG993" s="4"/>
      <c r="AH993" s="5"/>
      <c r="AI993" s="4"/>
      <c r="AJ993" s="5"/>
      <c r="AK993" s="4"/>
      <c r="AL993" s="5"/>
      <c r="AM993" s="4"/>
      <c r="AN993" s="5"/>
    </row>
    <row r="994">
      <c r="A994" s="4"/>
      <c r="B994" s="5"/>
      <c r="C994" s="4"/>
      <c r="D994" s="5"/>
      <c r="E994" s="4"/>
      <c r="F994" s="5"/>
      <c r="G994" s="4"/>
      <c r="H994" s="5"/>
      <c r="I994" s="4"/>
      <c r="J994" s="5"/>
      <c r="K994" s="4"/>
      <c r="L994" s="5"/>
      <c r="M994" s="4"/>
      <c r="N994" s="5"/>
      <c r="O994" s="4"/>
      <c r="P994" s="5"/>
      <c r="Q994" s="4"/>
      <c r="R994" s="5"/>
      <c r="S994" s="4"/>
      <c r="T994" s="5"/>
      <c r="U994" s="4"/>
      <c r="V994" s="5"/>
      <c r="W994" s="4"/>
      <c r="X994" s="5"/>
      <c r="Y994" s="4"/>
      <c r="Z994" s="5"/>
      <c r="AA994" s="4"/>
      <c r="AB994" s="5"/>
      <c r="AC994" s="4"/>
      <c r="AD994" s="5"/>
      <c r="AE994" s="4"/>
      <c r="AF994" s="5"/>
      <c r="AG994" s="4"/>
      <c r="AH994" s="5"/>
      <c r="AI994" s="4"/>
      <c r="AJ994" s="5"/>
      <c r="AK994" s="4"/>
      <c r="AL994" s="5"/>
      <c r="AM994" s="4"/>
      <c r="AN994" s="5"/>
    </row>
    <row r="995">
      <c r="A995" s="4"/>
      <c r="B995" s="5"/>
      <c r="C995" s="4"/>
      <c r="D995" s="5"/>
      <c r="E995" s="4"/>
      <c r="F995" s="5"/>
      <c r="G995" s="4"/>
      <c r="H995" s="5"/>
      <c r="I995" s="4"/>
      <c r="J995" s="5"/>
      <c r="K995" s="4"/>
      <c r="L995" s="5"/>
      <c r="M995" s="4"/>
      <c r="N995" s="5"/>
      <c r="O995" s="4"/>
      <c r="P995" s="5"/>
      <c r="Q995" s="4"/>
      <c r="R995" s="5"/>
      <c r="S995" s="4"/>
      <c r="T995" s="5"/>
      <c r="U995" s="4"/>
      <c r="V995" s="5"/>
      <c r="W995" s="4"/>
      <c r="X995" s="5"/>
      <c r="Y995" s="4"/>
      <c r="Z995" s="5"/>
      <c r="AA995" s="4"/>
      <c r="AB995" s="5"/>
      <c r="AC995" s="4"/>
      <c r="AD995" s="5"/>
      <c r="AE995" s="4"/>
      <c r="AF995" s="5"/>
      <c r="AG995" s="4"/>
      <c r="AH995" s="5"/>
      <c r="AI995" s="4"/>
      <c r="AJ995" s="5"/>
      <c r="AK995" s="4"/>
      <c r="AL995" s="5"/>
      <c r="AM995" s="4"/>
      <c r="AN995" s="5"/>
    </row>
    <row r="996">
      <c r="A996" s="4"/>
      <c r="B996" s="5"/>
      <c r="C996" s="4"/>
      <c r="D996" s="5"/>
      <c r="E996" s="4"/>
      <c r="F996" s="5"/>
      <c r="G996" s="4"/>
      <c r="H996" s="5"/>
      <c r="I996" s="4"/>
      <c r="J996" s="5"/>
      <c r="K996" s="4"/>
      <c r="L996" s="5"/>
      <c r="M996" s="4"/>
      <c r="N996" s="5"/>
      <c r="O996" s="4"/>
      <c r="P996" s="5"/>
      <c r="Q996" s="4"/>
      <c r="R996" s="5"/>
      <c r="S996" s="4"/>
      <c r="T996" s="5"/>
      <c r="U996" s="4"/>
      <c r="V996" s="5"/>
      <c r="W996" s="4"/>
      <c r="X996" s="5"/>
      <c r="Y996" s="4"/>
      <c r="Z996" s="5"/>
      <c r="AA996" s="4"/>
      <c r="AB996" s="5"/>
      <c r="AC996" s="4"/>
      <c r="AD996" s="5"/>
      <c r="AE996" s="4"/>
      <c r="AF996" s="5"/>
      <c r="AG996" s="4"/>
      <c r="AH996" s="5"/>
      <c r="AI996" s="4"/>
      <c r="AJ996" s="5"/>
      <c r="AK996" s="4"/>
      <c r="AL996" s="5"/>
      <c r="AM996" s="4"/>
      <c r="AN996" s="5"/>
    </row>
    <row r="997">
      <c r="A997" s="4"/>
      <c r="B997" s="5"/>
      <c r="C997" s="4"/>
      <c r="D997" s="5"/>
      <c r="E997" s="4"/>
      <c r="F997" s="5"/>
      <c r="G997" s="4"/>
      <c r="H997" s="5"/>
      <c r="I997" s="4"/>
      <c r="J997" s="5"/>
      <c r="K997" s="4"/>
      <c r="L997" s="5"/>
      <c r="M997" s="4"/>
      <c r="N997" s="5"/>
      <c r="O997" s="4"/>
      <c r="P997" s="5"/>
      <c r="Q997" s="4"/>
      <c r="R997" s="5"/>
      <c r="S997" s="4"/>
      <c r="T997" s="5"/>
      <c r="U997" s="4"/>
      <c r="V997" s="5"/>
      <c r="W997" s="4"/>
      <c r="X997" s="5"/>
      <c r="Y997" s="4"/>
      <c r="Z997" s="5"/>
      <c r="AA997" s="4"/>
      <c r="AB997" s="5"/>
      <c r="AC997" s="4"/>
      <c r="AD997" s="5"/>
      <c r="AE997" s="4"/>
      <c r="AF997" s="5"/>
      <c r="AG997" s="4"/>
      <c r="AH997" s="5"/>
      <c r="AI997" s="4"/>
      <c r="AJ997" s="5"/>
      <c r="AK997" s="4"/>
      <c r="AL997" s="5"/>
      <c r="AM997" s="4"/>
      <c r="AN997" s="5"/>
    </row>
    <row r="998">
      <c r="A998" s="4"/>
      <c r="B998" s="5"/>
      <c r="C998" s="4"/>
      <c r="D998" s="5"/>
      <c r="E998" s="4"/>
      <c r="F998" s="5"/>
      <c r="G998" s="4"/>
      <c r="H998" s="5"/>
      <c r="I998" s="4"/>
      <c r="J998" s="5"/>
      <c r="K998" s="4"/>
      <c r="L998" s="5"/>
      <c r="M998" s="4"/>
      <c r="N998" s="5"/>
      <c r="O998" s="4"/>
      <c r="P998" s="5"/>
      <c r="Q998" s="4"/>
      <c r="R998" s="5"/>
      <c r="S998" s="4"/>
      <c r="T998" s="5"/>
      <c r="U998" s="4"/>
      <c r="V998" s="5"/>
      <c r="W998" s="4"/>
      <c r="X998" s="5"/>
      <c r="Y998" s="4"/>
      <c r="Z998" s="5"/>
      <c r="AA998" s="4"/>
      <c r="AB998" s="5"/>
      <c r="AC998" s="4"/>
      <c r="AD998" s="5"/>
      <c r="AE998" s="4"/>
      <c r="AF998" s="5"/>
      <c r="AG998" s="4"/>
      <c r="AH998" s="5"/>
      <c r="AI998" s="4"/>
      <c r="AJ998" s="5"/>
      <c r="AK998" s="4"/>
      <c r="AL998" s="5"/>
      <c r="AM998" s="4"/>
      <c r="AN998" s="5"/>
    </row>
    <row r="999">
      <c r="A999" s="4"/>
      <c r="B999" s="5"/>
      <c r="C999" s="4"/>
      <c r="D999" s="5"/>
      <c r="E999" s="4"/>
      <c r="F999" s="5"/>
      <c r="G999" s="4"/>
      <c r="H999" s="5"/>
      <c r="I999" s="4"/>
      <c r="J999" s="5"/>
      <c r="K999" s="4"/>
      <c r="L999" s="5"/>
      <c r="M999" s="4"/>
      <c r="N999" s="5"/>
      <c r="O999" s="4"/>
      <c r="P999" s="5"/>
      <c r="Q999" s="4"/>
      <c r="R999" s="5"/>
      <c r="S999" s="4"/>
      <c r="T999" s="5"/>
      <c r="U999" s="4"/>
      <c r="V999" s="5"/>
      <c r="W999" s="4"/>
      <c r="X999" s="5"/>
      <c r="Y999" s="4"/>
      <c r="Z999" s="5"/>
      <c r="AA999" s="4"/>
      <c r="AB999" s="5"/>
      <c r="AC999" s="4"/>
      <c r="AD999" s="5"/>
      <c r="AE999" s="4"/>
      <c r="AF999" s="5"/>
      <c r="AG999" s="4"/>
      <c r="AH999" s="5"/>
      <c r="AI999" s="4"/>
      <c r="AJ999" s="5"/>
      <c r="AK999" s="4"/>
      <c r="AL999" s="5"/>
      <c r="AM999" s="4"/>
      <c r="AN999" s="5"/>
    </row>
    <row r="1000">
      <c r="A1000" s="4"/>
      <c r="B1000" s="5"/>
      <c r="C1000" s="4"/>
      <c r="D1000" s="5"/>
      <c r="E1000" s="4"/>
      <c r="F1000" s="5"/>
      <c r="G1000" s="4"/>
      <c r="H1000" s="5"/>
      <c r="I1000" s="4"/>
      <c r="J1000" s="5"/>
      <c r="K1000" s="4"/>
      <c r="L1000" s="5"/>
      <c r="M1000" s="4"/>
      <c r="N1000" s="5"/>
      <c r="O1000" s="4"/>
      <c r="P1000" s="5"/>
      <c r="Q1000" s="4"/>
      <c r="R1000" s="5"/>
      <c r="S1000" s="4"/>
      <c r="T1000" s="5"/>
      <c r="U1000" s="4"/>
      <c r="V1000" s="5"/>
      <c r="W1000" s="4"/>
      <c r="X1000" s="5"/>
      <c r="Y1000" s="4"/>
      <c r="Z1000" s="5"/>
      <c r="AA1000" s="4"/>
      <c r="AB1000" s="5"/>
      <c r="AC1000" s="4"/>
      <c r="AD1000" s="5"/>
      <c r="AE1000" s="4"/>
      <c r="AF1000" s="5"/>
      <c r="AG1000" s="4"/>
      <c r="AH1000" s="5"/>
      <c r="AI1000" s="4"/>
      <c r="AJ1000" s="5"/>
      <c r="AK1000" s="4"/>
      <c r="AL1000" s="5"/>
      <c r="AM1000" s="4"/>
      <c r="A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7.71"/>
  </cols>
  <sheetData>
    <row r="1">
      <c r="A1" s="6" t="s">
        <v>0</v>
      </c>
      <c r="B1" s="4" t="str">
        <f>IFERROR(__xludf.DUMMYFUNCTION("FILTER('Data Entry'!$A:$A,LEFT('Data Entry'!$A:$A,LEN(A1))=A1)"),"Tony (1/6): I have a big reputation in Survivor, but seeing my competitors, I’m like, “Oh, man!” Fans of football, they wait all year to see the Super Bowl at the end. Fans of Survivor have been waiting 20 years to see Winners at War.")</f>
        <v>Tony (1/6): I have a big reputation in Survivor, but seeing my competitors, I’m like, “Oh, man!” Fans of football, they wait all year to see the Super Bowl at the end. Fans of Survivor have been waiting 20 years to see Winners at War.</v>
      </c>
    </row>
    <row r="2">
      <c r="A2" s="7"/>
      <c r="B2" s="8" t="str">
        <f>IFERROR(__xludf.DUMMYFUNCTION("""COMPUTED_VALUE"""),"Tony (2/6): I desperately want the Immunity Idol, especially for a season like this and oh, my God, it took everything out of me not to just (darting sound) and just take off running and look for an idol. I seen what happened to me in Game Changers. My fi"&amp;"rst 30 seconds, I ran around the whole island three times.")</f>
        <v>Tony (2/6): I desperately want the Immunity Idol, especially for a season like this and oh, my God, it took everything out of me not to just (darting sound) and just take off running and look for an idol. I seen what happened to me in Game Changers. My first 30 seconds, I ran around the whole island three times.</v>
      </c>
    </row>
    <row r="3">
      <c r="A3" s="7"/>
      <c r="B3" s="8" t="str">
        <f>IFERROR(__xludf.DUMMYFUNCTION("""COMPUTED_VALUE"""),"Tony (3/6): But right now, I don’t wanna put a target on my back by showing them that I'm back to the old Tony Vlachos’ antics. So I want everybody to get nice and comfortable with me, ‘cause their guards are here right now and they're slowly coming down "&amp;"as they see Tony around the camp all day, all night. It’s coming down like this, and when it gets down to here… (throws punch) bang! that's where the sucker punch comes in.")</f>
        <v>Tony (3/6): But right now, I don’t wanna put a target on my back by showing them that I'm back to the old Tony Vlachos’ antics. So I want everybody to get nice and comfortable with me, ‘cause their guards are here right now and they're slowly coming down as they see Tony around the camp all day, all night. It’s coming down like this, and when it gets down to here… (throws punch) bang! that's where the sucker punch comes in.</v>
      </c>
    </row>
    <row r="4">
      <c r="A4" s="7"/>
      <c r="B4" s="8" t="str">
        <f>IFERROR(__xludf.DUMMYFUNCTION("""COMPUTED_VALUE"""),"Tony (4/6): Tyson wants to vote me out. Oh, come on, man, really?! Alright, let’s go! You know, they see me calm and cool and laid down and relaxed, but when I know it’s game on, I go straight to ten.")</f>
        <v>Tony (4/6): Tyson wants to vote me out. Oh, come on, man, really?! Alright, let’s go! You know, they see me calm and cool and laid down and relaxed, but when I know it’s game on, I go straight to ten.</v>
      </c>
    </row>
    <row r="5">
      <c r="A5" s="7"/>
      <c r="B5" s="8" t="str">
        <f>IFERROR(__xludf.DUMMYFUNCTION("""COMPUTED_VALUE"""),"Tony (5/6): Tyson is very powerful and he’s dangerous. Um, he’s a very funny guy. Uh, people love him.")</f>
        <v>Tony (5/6): Tyson is very powerful and he’s dangerous. Um, he’s a very funny guy. Uh, people love him.</v>
      </c>
    </row>
    <row r="6">
      <c r="A6" s="7"/>
      <c r="B6" s="8" t="str">
        <f>IFERROR(__xludf.DUMMYFUNCTION("""COMPUTED_VALUE"""),"Tony (6/6): We gotta break up the poker alliance-- Tyson, Amber, Kim, and I want to get Tyson out of the game. Amber is not running around doing anything, plus you leave the biggest targets, husband and wife, in the game still as big shields. So Tyson goe"&amp;"s home.")</f>
        <v>Tony (6/6): We gotta break up the poker alliance-- Tyson, Amber, Kim, and I want to get Tyson out of the game. Amber is not running around doing anything, plus you leave the biggest targets, husband and wife, in the game still as big shields. So Tyson goes home.</v>
      </c>
    </row>
    <row r="7">
      <c r="A7" s="7"/>
      <c r="B7" s="8" t="str">
        <f>IFERROR(__xludf.DUMMYFUNCTION("""COMPUTED_VALUE"""),"Tony (1/2): Taking on projects is fun. It keeps my mind occupied. ‘Cause if I don't occupy my mind, I’m gonna start doing crazy things, like searching for idols in front of everybody and just get myself in trouble. So I say, “You know what? Let me just bu"&amp;"ild a ladder.” We’ll climb up and simply pick the papayas off the tree, simply walk down the ladder, simply go to camp, chop it up and simply eat it. Simple as that.")</f>
        <v>Tony (1/2): Taking on projects is fun. It keeps my mind occupied. ‘Cause if I don't occupy my mind, I’m gonna start doing crazy things, like searching for idols in front of everybody and just get myself in trouble. So I say, “You know what? Let me just build a ladder.” We’ll climb up and simply pick the papayas off the tree, simply walk down the ladder, simply go to camp, chop it up and simply eat it. Simple as that.</v>
      </c>
    </row>
    <row r="8">
      <c r="A8" s="7"/>
      <c r="B8" s="8" t="str">
        <f>IFERROR(__xludf.DUMMYFUNCTION("""COMPUTED_VALUE"""),"Tony (2/2): The first time, in Cagayan, it didn’t work out so well for Sarah. It worked out great for me, the Cops-R-Us alliance, which just included me, because, um, Sarah was voted off. But this time around, I’m gonna make it up to her if she gives me t"&amp;"hat trust.")</f>
        <v>Tony (2/2): The first time, in Cagayan, it didn’t work out so well for Sarah. It worked out great for me, the Cops-R-Us alliance, which just included me, because, um, Sarah was voted off. But this time around, I’m gonna make it up to her if she gives me that trust.</v>
      </c>
    </row>
    <row r="9">
      <c r="A9" s="7"/>
      <c r="B9" s="8" t="str">
        <f>IFERROR(__xludf.DUMMYFUNCTION("""COMPUTED_VALUE"""),"Tony (1/3): I said, “Oh, hey, let me jump in. Let me be the hero. Let me grab the shark.” So I grab the shark, just pick it up. As soon as I picked it up, it went… (shouts)")</f>
        <v>Tony (1/3): I said, “Oh, hey, let me jump in. Let me be the hero. Let me grab the shark.” So I grab the shark, just pick it up. As soon as I picked it up, it went… (shouts)</v>
      </c>
    </row>
    <row r="10">
      <c r="A10" s="7"/>
      <c r="B10" s="8" t="str">
        <f>IFERROR(__xludf.DUMMYFUNCTION("""COMPUTED_VALUE"""),"Tony (2/3): So many thoughts went through my mind in, like, a millisecond. The first reaction was to let it go. So it would’ve fell back in the water and it would escape. There-- I-I would’ve-- I would’ve just said, “Guys, let me just swim to the Edge, be"&amp;"cause you don’t need to vote me off tonight. I know who’s going.” Oh, man, what a cluster that was.")</f>
        <v>Tony (2/3): So many thoughts went through my mind in, like, a millisecond. The first reaction was to let it go. So it would’ve fell back in the water and it would escape. There-- I-I would’ve-- I would’ve just said, “Guys, let me just swim to the Edge, because you don’t need to vote me off tonight. I know who’s going.” Oh, man, what a cluster that was.</v>
      </c>
    </row>
    <row r="11">
      <c r="A11" s="7"/>
      <c r="B11" s="8" t="str">
        <f>IFERROR(__xludf.DUMMYFUNCTION("""COMPUTED_VALUE"""),"Tony (3/3): Officer Sarah comes up to me and says, “Tony, I need you to be a good partner today, and I need backup.” And we went into stealth mode at that point. I told her I was gonna get a coconut, fill it up with ashes, so, before she goes on her missi"&amp;"on, I’m gonna cover her skin so she can be camouflaged. So, as I put this charcoal on her forehead, it’s, like, dusty and it’s not really sticking. So she tells me, “Spit on it.” So I’m like spitting in the charcoal, making it nice and wet. And then she h"&amp;"ad to spit in it too ‘cause it wasn’t enough. So, at the end of the day, we did it.")</f>
        <v>Tony (3/3): Officer Sarah comes up to me and says, “Tony, I need you to be a good partner today, and I need backup.” And we went into stealth mode at that point. I told her I was gonna get a coconut, fill it up with ashes, so, before she goes on her mission, I’m gonna cover her skin so she can be camouflaged. So, as I put this charcoal on her forehead, it’s, like, dusty and it’s not really sticking. So she tells me, “Spit on it.” So I’m like spitting in the charcoal, making it nice and wet. And then she had to spit in it too ‘cause it wasn’t enough. So, at the end of the day, we did it.</v>
      </c>
    </row>
    <row r="12">
      <c r="A12" s="7"/>
      <c r="B12" s="8" t="str">
        <f>IFERROR(__xludf.DUMMYFUNCTION("""COMPUTED_VALUE"""),"Tony (1/1): So far, it’s been real smooth for me, and that’s why I’m in a tricky situation right now. If it was up to me, I would rather get rid of Nick, ‘cause Nick is really not a threat. He’s my number, but he’s not a shield. Tyson is a shield, and he "&amp;"can be a number. Tyson is more of a target than I am. I’m just hiding behind him. And-and I don’t want to lose him. I don’t want to lose him.")</f>
        <v>Tony (1/1): So far, it’s been real smooth for me, and that’s why I’m in a tricky situation right now. If it was up to me, I would rather get rid of Nick, ‘cause Nick is really not a threat. He’s my number, but he’s not a shield. Tyson is a shield, and he can be a number. Tyson is more of a target than I am. I’m just hiding behind him. And-and I don’t want to lose him. I don’t want to lose him.</v>
      </c>
    </row>
    <row r="13">
      <c r="A13" s="7"/>
      <c r="B13" s="8" t="str">
        <f>IFERROR(__xludf.DUMMYFUNCTION("""COMPUTED_VALUE"""),"Tony (1/1): The biggest fear of a swap is exactly what happened to Denise and Jeremy. They’re on the bottom of the numbers. But we have to be very careful, because there’s gonna be hyenas in this game, there’s gonna be the lions in this game. If the lions"&amp;" go against one another, the hyenas are gonna come in and just clean up shop, and I don’t want to get eaten by a hyena. And when there’s five people, there’s always one in the middle, and right now, in this tribe, I believe it’s Kim in the middle. I’m gon"&amp;"na try my best to try to convince her-- in order for our game to move forward, we have to stick together.")</f>
        <v>Tony (1/1): The biggest fear of a swap is exactly what happened to Denise and Jeremy. They’re on the bottom of the numbers. But we have to be very careful, because there’s gonna be hyenas in this game, there’s gonna be the lions in this game. If the lions go against one another, the hyenas are gonna come in and just clean up shop, and I don’t want to get eaten by a hyena. And when there’s five people, there’s always one in the middle, and right now, in this tribe, I believe it’s Kim in the middle. I’m gonna try my best to try to convince her-- in order for our game to move forward, we have to stick together.</v>
      </c>
    </row>
    <row r="14">
      <c r="A14" s="7"/>
      <c r="B14" s="8" t="str">
        <f>IFERROR(__xludf.DUMMYFUNCTION("""COMPUTED_VALUE"""),"Tony (1/2): Our tribe only has five people right now. I’m in the majority of the numbers, but the worry right now for me is that I don’t know if Sandra’s gonna flip on me. I don’t know if Kim might flip on me. Jeremy and Denise might have an idol. Who are"&amp;" they gonna use it on? I need that information, and there’s only one way to get that information; that’s a spy bunker.")</f>
        <v>Tony (1/2): Our tribe only has five people right now. I’m in the majority of the numbers, but the worry right now for me is that I don’t know if Sandra’s gonna flip on me. I don’t know if Kim might flip on me. Jeremy and Denise might have an idol. Who are they gonna use it on? I need that information, and there’s only one way to get that information; that’s a spy bunker.</v>
      </c>
    </row>
    <row r="15">
      <c r="A15" s="7"/>
      <c r="B15" s="8" t="str">
        <f>IFERROR(__xludf.DUMMYFUNCTION("""COMPUTED_VALUE"""),"Tony (2/2): I decide to pop out of my bunker. Sure enough, my timing couldn’t be more off.")</f>
        <v>Tony (2/2): I decide to pop out of my bunker. Sure enough, my timing couldn’t be more off.</v>
      </c>
    </row>
    <row r="16">
      <c r="A16" s="7"/>
      <c r="B16" s="8" t="str">
        <f>IFERROR(__xludf.DUMMYFUNCTION("""COMPUTED_VALUE"""),"Tony (1/1): Today, I feel like I’m in a good position right now, even without Sandra, who I’ve been close with, because right now we have two Seles, two old Dakals. I-I’m close with Kim, I’m hoping I’m getting close with Jeremy. So I think we formed a nic"&amp;"e bond between the three of us, and I’m just so grateful that Denise pretty much did me a favor by making a flashy move at Tribal, and she took out the queen. She dethroned the queen! She used two idols! So-so that makes her a big target, and that’s good "&amp;"news for me, because I need protection in front of me-- I need shields in front of me. So, Denise, in my book, she’s (gives two thumbs up)... A-OK.")</f>
        <v>Tony (1/1): Today, I feel like I’m in a good position right now, even without Sandra, who I’ve been close with, because right now we have two Seles, two old Dakals. I-I’m close with Kim, I’m hoping I’m getting close with Jeremy. So I think we formed a nice bond between the three of us, and I’m just so grateful that Denise pretty much did me a favor by making a flashy move at Tribal, and she took out the queen. She dethroned the queen! She used two idols! So-so that makes her a big target, and that’s good news for me, because I need protection in front of me-- I need shields in front of me. So, Denise, in my book, she’s (gives two thumbs up)... A-OK.</v>
      </c>
    </row>
    <row r="17">
      <c r="A17" s="7"/>
      <c r="B17" s="8" t="str">
        <f>IFERROR(__xludf.DUMMYFUNCTION("""COMPUTED_VALUE"""),"Tony (1/3): So we come into the merge tribe, and I see the new menu, and prices have gone up. I can’t buy anything. I’m looking at the menu-- three tokens, two tokens. I got one. I can’t do nothing. I’m just like a little poor kid going into the bodega, a"&amp;"nd I don’t have enough money to buy a little bubble gum. But, thankfully, the feast doesn’t cost you anything, and I’m very grateful for that. I love it.")</f>
        <v>Tony (1/3): So we come into the merge tribe, and I see the new menu, and prices have gone up. I can’t buy anything. I’m looking at the menu-- three tokens, two tokens. I got one. I can’t do nothing. I’m just like a little poor kid going into the bodega, and I don’t have enough money to buy a little bubble gum. But, thankfully, the feast doesn’t cost you anything, and I’m very grateful for that. I love it.</v>
      </c>
    </row>
    <row r="18">
      <c r="A18" s="7"/>
      <c r="B18" s="8" t="str">
        <f>IFERROR(__xludf.DUMMYFUNCTION("""COMPUTED_VALUE"""),"Tony (2/3): That’s music to my ears, because this is exactly what I wanted. People like Wendell, Nick, Adam and Michele-- they’re good players, but they’re lower profile. They’re not in the spotlight. There’s no target on these people. So now’s the time f"&amp;"or me to try to get rid of all of them.")</f>
        <v>Tony (2/3): That’s music to my ears, because this is exactly what I wanted. People like Wendell, Nick, Adam and Michele-- they’re good players, but they’re lower profile. They’re not in the spotlight. There’s no target on these people. So now’s the time for me to try to get rid of all of them.</v>
      </c>
    </row>
    <row r="19">
      <c r="A19" s="7"/>
      <c r="B19" s="8" t="str">
        <f>IFERROR(__xludf.DUMMYFUNCTION("""COMPUTED_VALUE"""),"Tony (3/3): I want to keep the higher profile threats, us lions, in the game. And Nick is a player that is that hyena that I talked about. He just stays on the outskirts. He just waits for the lions to go at it, and that’s when he comes in to see what he "&amp;"can get. He’s like a scavenger.")</f>
        <v>Tony (3/3): I want to keep the higher profile threats, us lions, in the game. And Nick is a player that is that hyena that I talked about. He just stays on the outskirts. He just waits for the lions to go at it, and that’s when he comes in to see what he can get. He’s like a scavenger.</v>
      </c>
    </row>
    <row r="20">
      <c r="A20" s="7"/>
      <c r="B20" s="8" t="str">
        <f>IFERROR(__xludf.DUMMYFUNCTION("""COMPUTED_VALUE"""),"Tony (1/2): Wow. Sarah got caught up in the moment, and that one moment on Survivor is what costs you the game sometimes, when you can’t get out of that emotional, realistic, humane moment to be that barbaric survivor that you need to be.")</f>
        <v>Tony (1/2): Wow. Sarah got caught up in the moment, and that one moment on Survivor is what costs you the game sometimes, when you can’t get out of that emotional, realistic, humane moment to be that barbaric survivor that you need to be.</v>
      </c>
    </row>
    <row r="21">
      <c r="A21" s="7"/>
      <c r="B21" s="8" t="str">
        <f>IFERROR(__xludf.DUMMYFUNCTION("""COMPUTED_VALUE"""),"Tony (2/2): My big concern from Day 1 was that the lower-profile players, as I would call the hyenas of the game, will all start coming after the higher-profile players and pick us off one by one. So right now I want to try to get rid of the hyenas becaus"&amp;"e they’re gonna wait for the lions to go at it, and then they’re gonna come in and clean up shop.")</f>
        <v>Tony (2/2): My big concern from Day 1 was that the lower-profile players, as I would call the hyenas of the game, will all start coming after the higher-profile players and pick us off one by one. So right now I want to try to get rid of the hyenas because they’re gonna wait for the lions to go at it, and then they’re gonna come in and clean up shop.</v>
      </c>
    </row>
    <row r="22">
      <c r="A22" s="7"/>
      <c r="B22" s="8" t="str">
        <f>IFERROR(__xludf.DUMMYFUNCTION("""COMPUTED_VALUE"""),"Tony (1/2): This is the first time in three seasons I get to wear the bulletproof vest right here (holds Immunity Necklace to camera). I have it. To win it on a game that requires patience, that’s not my style of game. Slow and steady is not what I’m made"&amp;" of. I’m made out of fast and sloppy. I am so happy. This is more powerful than any Hidden Immunity Idol. And when you have the power, people come to you.")</f>
        <v>Tony (1/2): This is the first time in three seasons I get to wear the bulletproof vest right here (holds Immunity Necklace to camera). I have it. To win it on a game that requires patience, that’s not my style of game. Slow and steady is not what I’m made of. I’m made out of fast and sloppy. I am so happy. This is more powerful than any Hidden Immunity Idol. And when you have the power, people come to you.</v>
      </c>
    </row>
    <row r="23">
      <c r="A23" s="7"/>
      <c r="B23" s="8" t="str">
        <f>IFERROR(__xludf.DUMMYFUNCTION("""COMPUTED_VALUE"""),"Tony (2/2): There’s something fishy about Jeremy. He’s sneaky. I don’t trust him. Every time we tell him something, he wants to go against the grain. He would even vote Sarah out if he could, so he’s gotta go.")</f>
        <v>Tony (2/2): There’s something fishy about Jeremy. He’s sneaky. I don’t trust him. Every time we tell him something, he wants to go against the grain. He would even vote Sarah out if he could, so he’s gotta go.</v>
      </c>
    </row>
    <row r="24">
      <c r="A24" s="7"/>
      <c r="B24" s="8" t="str">
        <f>IFERROR(__xludf.DUMMYFUNCTION("""COMPUTED_VALUE"""),"Tony (1/16): The beginning of the season, I couldn’t go and look for idols. I didn’t want to put a target on my back by leaving camp at all, so I stayed in camp all the time. I was drooling. I wanted to go look, but I couldn’t do it, ‘cause it would jeopa"&amp;"rdize my game. And look what happened: I’m still in the game, I made the merge. Everything’s working out wonderfully, because I’ve been patient and I haven’t been causing any paranoia at camp by looking for idols. Everybody’s always tired after Tribal. Th"&amp;"ey’re exhausted. They sleep like logs. So now I’m at a point where I’m saying, “You know what? Now’s my time to go out and go to work.” Historically, on Survivor, when you play an idol at Tribal, it goes right back into the game. That means the idol’s bac"&amp;"k out there now. So, first thing in the morning, I went to the area where I knew I wanted to target first and I said to myself, “This is where I’m gonna look before anybody else gets up to look.”")</f>
        <v>Tony (1/16): The beginning of the season, I couldn’t go and look for idols. I didn’t want to put a target on my back by leaving camp at all, so I stayed in camp all the time. I was drooling. I wanted to go look, but I couldn’t do it, ‘cause it would jeopardize my game. And look what happened: I’m still in the game, I made the merge. Everything’s working out wonderfully, because I’ve been patient and I haven’t been causing any paranoia at camp by looking for idols. Everybody’s always tired after Tribal. They’re exhausted. They sleep like logs. So now I’m at a point where I’m saying, “You know what? Now’s my time to go out and go to work.” Historically, on Survivor, when you play an idol at Tribal, it goes right back into the game. That means the idol’s back out there now. So, first thing in the morning, I went to the area where I knew I wanted to target first and I said to myself, “This is where I’m gonna look before anybody else gets up to look.”</v>
      </c>
    </row>
    <row r="25">
      <c r="A25" s="7"/>
      <c r="B25" s="8" t="str">
        <f>IFERROR(__xludf.DUMMYFUNCTION("""COMPUTED_VALUE"""),"Tony (2/16): And then, while I’m looking, Nick shows up. And he’s cramping my style. I’m like, “This is my area, man. I want you out of here.” I already looked at the water well area. So I said, “Nick, go to the well. Let’s split up. It’s a perfect strate"&amp;"gy. You search the well first. I’ll search this area first before anybody else does.” So he says, “Good idea,” and he goes off. And I was so happy, so delighted that he did that. So I continue my search. I went right to work. I was looking, looking, looki"&amp;"ng, looking, looking, looking, looking, scratching, scratching, looking up, going in the hole, looking looking, looking.")</f>
        <v>Tony (2/16): And then, while I’m looking, Nick shows up. And he’s cramping my style. I’m like, “This is my area, man. I want you out of here.” I already looked at the water well area. So I said, “Nick, go to the well. Let’s split up. It’s a perfect strategy. You search the well first. I’ll search this area first before anybody else does.” So he says, “Good idea,” and he goes off. And I was so happy, so delighted that he did that. So I continue my search. I went right to work. I was looking, looking, looking, looking, looking, looking, looking, scratching, scratching, looking up, going in the hole, looking looking, looking.</v>
      </c>
    </row>
    <row r="26">
      <c r="A26" s="7"/>
      <c r="B26" s="8" t="str">
        <f>IFERROR(__xludf.DUMMYFUNCTION("""COMPUTED_VALUE"""),"Tony (3/16): I picked up a rock behind a big root, and there was a little package. I grabbed that little package, and I ran full force into the jungle to a nice spot where I knew I was safe to look at it. I open it up. I peel it open. And then, sure enoug"&amp;"h, it’s a idol. I am so excited. I really didn’t think I was gonna find an idol this season because of the way I was playing. But say hello to my little friend (shows HII). This is season 40. These are all veterans, so you gotta, you gotta think of everyt"&amp;"hing. And I woke up early in the morning. I made sure I was the first one looking. That’s somebody that knows how to play the game Survivor. So now I got the real deal. (kisses HII) I love it so much.")</f>
        <v>Tony (3/16): I picked up a rock behind a big root, and there was a little package. I grabbed that little package, and I ran full force into the jungle to a nice spot where I knew I was safe to look at it. I open it up. I peel it open. And then, sure enough, it’s a idol. I am so excited. I really didn’t think I was gonna find an idol this season because of the way I was playing. But say hello to my little friend (shows HII). This is season 40. These are all veterans, so you gotta, you gotta think of everything. And I woke up early in the morning. I made sure I was the first one looking. That’s somebody that knows how to play the game Survivor. So now I got the real deal. (kisses HII) I love it so much.</v>
      </c>
    </row>
    <row r="27">
      <c r="A27" s="7"/>
      <c r="B27" s="8" t="str">
        <f>IFERROR(__xludf.DUMMYFUNCTION("""COMPUTED_VALUE"""),"Tony (4/16): Sarah wanted to put on a fashion show, but I want to do damage, man. I want to play the game. Jeremy was my target at the last Tribal. Jeremy’s very likable. I can’t go to the end with him, so there’s no point in keeping him around. So, obvio"&amp;"usly, I need to go undercover right now.")</f>
        <v>Tony (4/16): Sarah wanted to put on a fashion show, but I want to do damage, man. I want to play the game. Jeremy was my target at the last Tribal. Jeremy’s very likable. I can’t go to the end with him, so there’s no point in keeping him around. So, obviously, I need to go undercover right now.</v>
      </c>
    </row>
    <row r="28">
      <c r="A28" s="7"/>
      <c r="B28" s="8" t="str">
        <f>IFERROR(__xludf.DUMMYFUNCTION("""COMPUTED_VALUE"""),"Tony (5/16): What I have to do is pretend that I’m on a side that I’m really not. I’m undercover, so I can keep infiltrated in the group that I really want out… which is Jeremy, Michele, Denise and Kim.")</f>
        <v>Tony (5/16): What I have to do is pretend that I’m on a side that I’m really not. I’m undercover, so I can keep infiltrated in the group that I really want out… which is Jeremy, Michele, Denise and Kim.</v>
      </c>
    </row>
    <row r="29">
      <c r="A29" s="7"/>
      <c r="B29" s="8" t="str">
        <f>IFERROR(__xludf.DUMMYFUNCTION("""COMPUTED_VALUE"""),"Tony (6/16): I have to continuously pretend I’m on their side, because that’s the only way we can blindside them. In my real job, I never went undercover like this. The real world is way more dangerous than getting blindsided on Survivor, so, right now, I"&amp;"’m having all the fun out here on Survivor land.")</f>
        <v>Tony (6/16): I have to continuously pretend I’m on their side, because that’s the only way we can blindside them. In my real job, I never went undercover like this. The real world is way more dangerous than getting blindsided on Survivor, so, right now, I’m having all the fun out here on Survivor land.</v>
      </c>
    </row>
    <row r="30">
      <c r="A30" s="7"/>
      <c r="B30" s="8" t="str">
        <f>IFERROR(__xludf.DUMMYFUNCTION("""COMPUTED_VALUE"""),"Tony (7/16): This morning, I looked in my bag and I seen something like this in my bag (shows rolled scroll to camera). And I know I didn’t put it in there. So I gotta see what it is. I’m hoping it’s an advantage from the Edge. So I’m gonna read it right "&amp;"now. I ran far away from camp, so nobody knows I’m gone. And here it is right now. Oh, my God. “Extortion.” Oh, my-- first word I read is “extortion.” This is great. The first word I saw that popped out to me was “extortion.” I’m like, “Yes! Yes, I’m gonn"&amp;"a extort somebody.” ‘Cause, in real life, I can’t do that. But I know it sounds like fun. When I watch in the movies, the mobsters extort people for money or they’re gonna break your legs or they break your kneecaps if you don’t give me this and that. So "&amp;"I’m s-- I’m excited. (reads) “This is the Extortion Advantage. This blocks a player from participating in the next Immunity Challenge, and prohibits them from voting at the next Tribal Council… unless the player is able to meet the payment demands.” This "&amp;"is illegal, man. (reads) “If the demand is not paid before the next Immunity Challenge, they will not participate and they will not vote.” That’s a extremely powerful advantage, and I can’t wait to use it. And then I’m reading more and I’m reading more an"&amp;"d then it says… (reads) “This advantage is being played against you.” (disappointed, drops parchment) “This advantage is playing on you.” (reads) “The demand is six Fire Tokens.” Six tokens? I’ll tell you what, man, if-if this in real life, you’re doing s"&amp;"ome prison time. This is extortion, Code 2C-something. I know it’s a criminal code that-- extortion is illegal in the States. I don’t know why it’s not illegal here in Fiji. This is, this ludicrous. I got three tokens. They want six. I’m being extorted fo"&amp;"r six tokens. That’s double of what I have. And they’re saying if the person cannot come up with the extortion payment, they don’t get to play in the Immunity Challenge, so they have no shot at winning immunity. And at Tribal, they can’t vote. My deadline"&amp;" is before the Immunity Challenge. So if we get Tree Mail and it says it’s time for Immunity Challenge, I have to have the tokens in place, ready to pay up the vig.")</f>
        <v>Tony (7/16): This morning, I looked in my bag and I seen something like this in my bag (shows rolled scroll to camera). And I know I didn’t put it in there. So I gotta see what it is. I’m hoping it’s an advantage from the Edge. So I’m gonna read it right now. I ran far away from camp, so nobody knows I’m gone. And here it is right now. Oh, my God. “Extortion.” Oh, my-- first word I read is “extortion.” This is great. The first word I saw that popped out to me was “extortion.” I’m like, “Yes! Yes, I’m gonna extort somebody.” ‘Cause, in real life, I can’t do that. But I know it sounds like fun. When I watch in the movies, the mobsters extort people for money or they’re gonna break your legs or they break your kneecaps if you don’t give me this and that. So I’m s-- I’m excited. (reads) “This is the Extortion Advantage. This blocks a player from participating in the next Immunity Challenge, and prohibits them from voting at the next Tribal Council… unless the player is able to meet the payment demands.” This is illegal, man. (reads) “If the demand is not paid before the next Immunity Challenge, they will not participate and they will not vote.” That’s a extremely powerful advantage, and I can’t wait to use it. And then I’m reading more and I’m reading more and then it says… (reads) “This advantage is being played against you.” (disappointed, drops parchment) “This advantage is playing on you.” (reads) “The demand is six Fire Tokens.” Six tokens? I’ll tell you what, man, if-if this in real life, you’re doing some prison time. This is extortion, Code 2C-something. I know it’s a criminal code that-- extortion is illegal in the States. I don’t know why it’s not illegal here in Fiji. This is, this ludicrous. I got three tokens. They want six. I’m being extorted for six tokens. That’s double of what I have. And they’re saying if the person cannot come up with the extortion payment, they don’t get to play in the Immunity Challenge, so they have no shot at winning immunity. And at Tribal, they can’t vote. My deadline is before the Immunity Challenge. So if we get Tree Mail and it says it’s time for Immunity Challenge, I have to have the tokens in place, ready to pay up the vig.</v>
      </c>
    </row>
    <row r="31">
      <c r="A31" s="7"/>
      <c r="B31" s="8" t="str">
        <f>IFERROR(__xludf.DUMMYFUNCTION("""COMPUTED_VALUE"""),"Tony (8/16): Denise comes with the Tree Mail, and, sure enough, it’s an Immunity Challenge. And I’m like, “Not only are they extorting me for Fire Tokens, they’re also putting a time limit on it.” Th-they’re like, “You need to pay this extortion fee right"&amp;" before the Immunity Challenge.” So I’m like, “The pressure’s on.” So, my plan in my head is to approach my fake alliance and tell ‘em I’m in trouble and they need to help me so I can help them with the vote.")</f>
        <v>Tony (8/16): Denise comes with the Tree Mail, and, sure enough, it’s an Immunity Challenge. And I’m like, “Not only are they extorting me for Fire Tokens, they’re also putting a time limit on it.” Th-they’re like, “You need to pay this extortion fee right before the Immunity Challenge.” So I’m like, “The pressure’s on.” So, my plan in my head is to approach my fake alliance and tell ‘em I’m in trouble and they need to help me so I can help them with the vote.</v>
      </c>
    </row>
    <row r="32">
      <c r="A32" s="7"/>
      <c r="B32" s="8" t="str">
        <f>IFERROR(__xludf.DUMMYFUNCTION("""COMPUTED_VALUE"""),"Tony (9/16): And then she comes clean and says, “Tony, I spent my tokens on a advantage.” I said, “Wow, that’s great, Michele. How much did it cost you?” She said, “Four Fire Tokens.” I’m like, “Whoa, the price of milk just went up.” How-- what’s going on"&amp;" here? I’m getting extorted six tokens. She just paid four tokens for an advantage. It-it’s-- I guess it’s inflation on Survivor island. Inflation just… (stammers) I don’t know what Survivor’s doing to me to-- this time around.")</f>
        <v>Tony (9/16): And then she comes clean and says, “Tony, I spent my tokens on a advantage.” I said, “Wow, that’s great, Michele. How much did it cost you?” She said, “Four Fire Tokens.” I’m like, “Whoa, the price of milk just went up.” How-- what’s going on here? I’m getting extorted six tokens. She just paid four tokens for an advantage. It-it’s-- I guess it’s inflation on Survivor island. Inflation just… (stammers) I don’t know what Survivor’s doing to me to-- this time around.</v>
      </c>
    </row>
    <row r="33">
      <c r="A33" s="7"/>
      <c r="B33" s="8" t="str">
        <f>IFERROR(__xludf.DUMMYFUNCTION("""COMPUTED_VALUE"""),"Tony (10/16): Jeremy gave me one Fire Token. So now I have four tokens. I need two more, because I can’t vote if I can’t come up with these six tokens. So I’m thinking I have to go to my real alliance members.")</f>
        <v>Tony (10/16): Jeremy gave me one Fire Token. So now I have four tokens. I need two more, because I can’t vote if I can’t come up with these six tokens. So I’m thinking I have to go to my real alliance members.</v>
      </c>
    </row>
    <row r="34">
      <c r="A34" s="7"/>
      <c r="B34" s="8" t="str">
        <f>IFERROR(__xludf.DUMMYFUNCTION("""COMPUTED_VALUE"""),"Tony (11/16): So I go to Nick. I say, “Nick, I’m in trouble.” He said, “No problem, Tony. I’ll help you.” So then I said, “I need to talk it over with Ben.” Ben’s like, “Tony, I got you. I got your back.” And I have the six on me right now to pay the pric"&amp;"e for the extortion. I am loaded (shows tokens to camera). I am wealthy. So this is an official payment for that… disgusting disadvantage that somebody sent me. So I’m officially paying for it. I will compete in this Immunity Challenge. I will have a vote"&amp;" tonight.")</f>
        <v>Tony (11/16): So I go to Nick. I say, “Nick, I’m in trouble.” He said, “No problem, Tony. I’ll help you.” So then I said, “I need to talk it over with Ben.” Ben’s like, “Tony, I got you. I got your back.” And I have the six on me right now to pay the price for the extortion. I am loaded (shows tokens to camera). I am wealthy. So this is an official payment for that… disgusting disadvantage that somebody sent me. So I’m officially paying for it. I will compete in this Immunity Challenge. I will have a vote tonight.</v>
      </c>
    </row>
    <row r="35">
      <c r="A35" s="7"/>
      <c r="B35" s="8" t="str">
        <f>IFERROR(__xludf.DUMMYFUNCTION("""COMPUTED_VALUE"""),"Tony (12/16): This is perfect. I won two Fire Tokens. I can pay my debt. And had I not played that immunity Challenge, Jeremy would have won that necklace. So, what’s happening today is we’re gonna be voting for Jeremy. I’m loving it.")</f>
        <v>Tony (12/16): This is perfect. I won two Fire Tokens. I can pay my debt. And had I not played that immunity Challenge, Jeremy would have won that necklace. So, what’s happening today is we’re gonna be voting for Jeremy. I’m loving it.</v>
      </c>
    </row>
    <row r="36">
      <c r="A36" s="7"/>
      <c r="B36" s="8" t="str">
        <f>IFERROR(__xludf.DUMMYFUNCTION("""COMPUTED_VALUE"""),"Tony (13/16): Everybody’s very calm and cool and quiet, and they’re tired of all the talking, the chattering. Like, “Guys, we’re solid. Let’s just stop talking.” If they want to stop or slow down, that’s better for me, because I’m not stopping or slowing "&amp;"down. I’m always thinking when they’re not. I have the Immunity Necklace, so I’m safe for tonight. I’ve been patient long enough. Now I have an opportunity to flip-flop. It’s time for me to blindside somebody. And Sophie is getting too close to my partner"&amp;", Sarah. So, I’m thinking my target should be Sophie. Because my real alliance is splitting the votes, that creates a huge opportunity for me, because you don’t need that many numbers. Jeremy and Michele don’t have a choice. Once I tell them a name, they’"&amp;"re gonna go for it. So all I need is Nick. But I’m just watching the sun, as it’s starting to set. I want to hit them, like, maybe minutes before we have to go to Tribal.")</f>
        <v>Tony (13/16): Everybody’s very calm and cool and quiet, and they’re tired of all the talking, the chattering. Like, “Guys, we’re solid. Let’s just stop talking.” If they want to stop or slow down, that’s better for me, because I’m not stopping or slowing down. I’m always thinking when they’re not. I have the Immunity Necklace, so I’m safe for tonight. I’ve been patient long enough. Now I have an opportunity to flip-flop. It’s time for me to blindside somebody. And Sophie is getting too close to my partner, Sarah. So, I’m thinking my target should be Sophie. Because my real alliance is splitting the votes, that creates a huge opportunity for me, because you don’t need that many numbers. Jeremy and Michele don’t have a choice. Once I tell them a name, they’re gonna go for it. So all I need is Nick. But I’m just watching the sun, as it’s starting to set. I want to hit them, like, maybe minutes before we have to go to Tribal.</v>
      </c>
    </row>
    <row r="37">
      <c r="A37" s="7"/>
      <c r="B37" s="8" t="str">
        <f>IFERROR(__xludf.DUMMYFUNCTION("""COMPUTED_VALUE"""),"Tony (14/16): Me, Jeremy, Nick, Michele. ‘Cause that four is stronger than their three and their two. So, I’m gonna be golden if I can pull this off.")</f>
        <v>Tony (14/16): Me, Jeremy, Nick, Michele. ‘Cause that four is stronger than their three and their two. So, I’m gonna be golden if I can pull this off.</v>
      </c>
    </row>
    <row r="38">
      <c r="A38" s="7"/>
      <c r="B38" s="8" t="str">
        <f>IFERROR(__xludf.DUMMYFUNCTION("""COMPUTED_VALUE"""),"Tony (15/16): Oh, man. Jeremy doesn’t believe me.")</f>
        <v>Tony (15/16): Oh, man. Jeremy doesn’t believe me.</v>
      </c>
    </row>
    <row r="39">
      <c r="A39" s="7"/>
      <c r="B39" s="8" t="str">
        <f>IFERROR(__xludf.DUMMYFUNCTION("""COMPUTED_VALUE"""),"Tony (16/16): I can’t believe it. Jeremy’s reluctant. I’m trying to save him. I’m begging him to save him. “Jeremy, this is your only opportunity to stay in the game. I’m telling you, Kim and Denise jumped ship. They are coming after you. If you don’t bel"&amp;"ieve that, and you want to go with your plan and vote Ben, you’ll be going home tonight.”")</f>
        <v>Tony (16/16): I can’t believe it. Jeremy’s reluctant. I’m trying to save him. I’m begging him to save him. “Jeremy, this is your only opportunity to stay in the game. I’m telling you, Kim and Denise jumped ship. They are coming after you. If you don’t believe that, and you want to go with your plan and vote Ben, you’ll be going home tonight.”</v>
      </c>
    </row>
    <row r="40">
      <c r="A40" s="7"/>
      <c r="B40" s="8" t="str">
        <f>IFERROR(__xludf.DUMMYFUNCTION("""COMPUTED_VALUE"""),"Tony (1/8): Wow, man. Usually, you blindside somebody, you go back to camp, you hash it all out, and everybody’s like, “It’s okay. It’s all good.” Not this time. This time, it’s like deep wounds, man. But, come on, give me a break. I’m playing the game, t"&amp;"oo, you know? This is war. Stop crying. Put your man panties on and go to war.")</f>
        <v>Tony (1/8): Wow, man. Usually, you blindside somebody, you go back to camp, you hash it all out, and everybody’s like, “It’s okay. It’s all good.” Not this time. This time, it’s like deep wounds, man. But, come on, give me a break. I’m playing the game, too, you know? This is war. Stop crying. Put your man panties on and go to war.</v>
      </c>
    </row>
    <row r="41">
      <c r="A41" s="7"/>
      <c r="B41" s="8" t="str">
        <f>IFERROR(__xludf.DUMMYFUNCTION("""COMPUTED_VALUE"""),"Tony (2/8): I made a big power move, which was blindsiding Sophie. The backlash was unbelievable, so I think I’m in trouble. My wife told me, “Tony, this time you can’t play wild. You can’t play crazy. You can’t play flashy.” But I got the itch, and now t"&amp;"his is the time for another undercover operation. In my first season, season 28 in Cagayan, I made a spy shack, and it worked. And then, Game Changers, my second season, I made the underground bunker. It was a failure, but it was fun. Right now, my spying"&amp;" has evolved, and now I’m up in the air. It's called the spy nest. It’s like a bird nest that I perch myself on, just like a bird, and I sit there and I wait to hear conversations that are going on. The only person that knows I’m undercover is my partner,"&amp;" Sarah.")</f>
        <v>Tony (2/8): I made a big power move, which was blindsiding Sophie. The backlash was unbelievable, so I think I’m in trouble. My wife told me, “Tony, this time you can’t play wild. You can’t play crazy. You can’t play flashy.” But I got the itch, and now this is the time for another undercover operation. In my first season, season 28 in Cagayan, I made a spy shack, and it worked. And then, Game Changers, my second season, I made the underground bunker. It was a failure, but it was fun. Right now, my spying has evolved, and now I’m up in the air. It's called the spy nest. It’s like a bird nest that I perch myself on, just like a bird, and I sit there and I wait to hear conversations that are going on. The only person that knows I’m undercover is my partner, Sarah.</v>
      </c>
    </row>
    <row r="42">
      <c r="A42" s="7"/>
      <c r="B42" s="8" t="str">
        <f>IFERROR(__xludf.DUMMYFUNCTION("""COMPUTED_VALUE"""),"Tony (3/8): I saw him try to sneak it from me. Hello? Ben? I’m right next to you, man. What are you doing? I-I’m watching you try to hide the idol.")</f>
        <v>Tony (3/8): I saw him try to sneak it from me. Hello? Ben? I’m right next to you, man. What are you doing? I-I’m watching you try to hide the idol.</v>
      </c>
    </row>
    <row r="43">
      <c r="A43" s="7"/>
      <c r="B43" s="8" t="str">
        <f>IFERROR(__xludf.DUMMYFUNCTION("""COMPUTED_VALUE"""),"Tony (4/8): You found the idol in front of me. You’re trying to hide it in fnt of me, man. Y- are you okay?")</f>
        <v>Tony (4/8): You found the idol in front of me. You’re trying to hide it in fnt of me, man. Y- are you okay?</v>
      </c>
    </row>
    <row r="44">
      <c r="A44" s="7"/>
      <c r="B44" s="8" t="str">
        <f>IFERROR(__xludf.DUMMYFUNCTION("""COMPUTED_VALUE"""),"Tony (5/8): What?! I won three in a row. Back-to back-to back. It’s amazing, ‘cause anything can happen. I could’ve sneezed at that moment. Mosquito could’ve bit me in the eyeball. So, thanks, Nick. One token for an Immunity Necklace? I’ll take it. That’s"&amp;" a bargain.")</f>
        <v>Tony (5/8): What?! I won three in a row. Back-to back-to back. It’s amazing, ‘cause anything can happen. I could’ve sneezed at that moment. Mosquito could’ve bit me in the eyeball. So, thanks, Nick. One token for an Immunity Necklace? I’ll take it. That’s a bargain.</v>
      </c>
    </row>
    <row r="45">
      <c r="A45" s="7"/>
      <c r="B45" s="8" t="str">
        <f>IFERROR(__xludf.DUMMYFUNCTION("""COMPUTED_VALUE"""),"Tony (6/8): I just found this news out. Kim was chirping in everybody’s ear, “Maybe it’s Tony’s time to go.” And it’s a big deal to me.")</f>
        <v>Tony (6/8): I just found this news out. Kim was chirping in everybody’s ear, “Maybe it’s Tony’s time to go.” And it’s a big deal to me.</v>
      </c>
    </row>
    <row r="46">
      <c r="A46" s="7"/>
      <c r="B46" s="8" t="str">
        <f>IFERROR(__xludf.DUMMYFUNCTION("""COMPUTED_VALUE"""),"Tony (7/8): I’m talking to Nick, and he’s looking at me, and he’s fumbling his words. I keep asking him, “Nick, what’s going on?” He’s always lost. Like, come on, man. Nick is lying to me right to me right in my face.")</f>
        <v>Tony (7/8): I’m talking to Nick, and he’s looking at me, and he’s fumbling his words. I keep asking him, “Nick, what’s going on?” He’s always lost. Like, come on, man. Nick is lying to me right to me right in my face.</v>
      </c>
    </row>
    <row r="47">
      <c r="A47" s="7"/>
      <c r="B47" s="8" t="str">
        <f>IFERROR(__xludf.DUMMYFUNCTION("""COMPUTED_VALUE"""),"Tony (8/8): So, now I’m 100% worried about Kim trying to get these lower-tier threats together. So, if Jeremy goes home, we’re screwed, ‘cause the ladies are gonna stick together and possibly use Nick.")</f>
        <v>Tony (8/8): So, now I’m 100% worried about Kim trying to get these lower-tier threats together. So, if Jeremy goes home, we’re screwed, ‘cause the ladies are gonna stick together and possibly use Nick.</v>
      </c>
    </row>
    <row r="48">
      <c r="A48" s="7"/>
      <c r="B48" s="8" t="str">
        <f>IFERROR(__xludf.DUMMYFUNCTION("""COMPUTED_VALUE"""),"Tony (1/5): This thing, right, with Jeremy-- he’s a fireman. I’m a police officer. We’re always feuding, and-and we have a little rivalry going. It’s for fun over here on Survivor. But I know Jeremy is a number for me. I know he trusts me. So, right now, "&amp;"my plan is to try to keep Jeremy around. Because if Jeremy goes home, the hyenas are gonna come out in a full pack and start attacking us.")</f>
        <v>Tony (1/5): This thing, right, with Jeremy-- he’s a fireman. I’m a police officer. We’re always feuding, and-and we have a little rivalry going. It’s for fun over here on Survivor. But I know Jeremy is a number for me. I know he trusts me. So, right now, my plan is to try to keep Jeremy around. Because if Jeremy goes home, the hyenas are gonna come out in a full pack and start attacking us.</v>
      </c>
    </row>
    <row r="49">
      <c r="A49" s="7"/>
      <c r="B49" s="8" t="str">
        <f>IFERROR(__xludf.DUMMYFUNCTION("""COMPUTED_VALUE"""),"Tony (2/5): So, Sarah and I, we’ve played this game. Six years ago, we formed an alliance, Cops-R-Us, and I burned her.")</f>
        <v>Tony (2/5): So, Sarah and I, we’ve played this game. Six years ago, we formed an alliance, Cops-R-Us, and I burned her.</v>
      </c>
    </row>
    <row r="50">
      <c r="A50" s="7"/>
      <c r="B50" s="8" t="str">
        <f>IFERROR(__xludf.DUMMYFUNCTION("""COMPUTED_VALUE"""),"Tony (3/5): Now I got to know Sarah, and we said, “Let’s just stick together and just keep this Cops-R-Us going all the way to the end.” And we’ve been doing good so far. I mean, that’s our plan right now, is to take Cops-R-Us all the way to the end.")</f>
        <v>Tony (3/5): Now I got to know Sarah, and we said, “Let’s just stick together and just keep this Cops-R-Us going all the way to the end.” And we’ve been doing good so far. I mean, that’s our plan right now, is to take Cops-R-Us all the way to the end.</v>
      </c>
    </row>
    <row r="51">
      <c r="A51" s="7"/>
      <c r="B51" s="8" t="str">
        <f>IFERROR(__xludf.DUMMYFUNCTION("""COMPUTED_VALUE"""),"Tony (4/5): So, Jeremy, he wants to vote out Ben. Jeremy and Ben been clashing for a while now. So, he wants Ben out of the game for his best interest. That’s not my best interest. Not for the cop. I really don’t want to get rid of Jeremy, but, at this po"&amp;"int, Sarah and I think that our best thing to do would be to stay strong with Ben.")</f>
        <v>Tony (4/5): So, Jeremy, he wants to vote out Ben. Jeremy and Ben been clashing for a while now. So, he wants Ben out of the game for his best interest. That’s not my best interest. Not for the cop. I really don’t want to get rid of Jeremy, but, at this point, Sarah and I think that our best thing to do would be to stay strong with Ben.</v>
      </c>
    </row>
    <row r="52">
      <c r="A52" s="7"/>
      <c r="B52" s="8" t="str">
        <f>IFERROR(__xludf.DUMMYFUNCTION("""COMPUTED_VALUE"""),"Tony (5/5): So, we’re gonna split the votes between Michele and Jeremy. So, the guys-- me, Nick and Ben-- we’re voting Jeremy. Denise and Sarah, they’re voting Michele. And then Michele can play her advantage that she has, a 50/50. And whether it’s “Safe”"&amp;" or “Not Safe,” our real votes tonight are going to Jeremy.")</f>
        <v>Tony (5/5): So, we’re gonna split the votes between Michele and Jeremy. So, the guys-- me, Nick and Ben-- we’re voting Jeremy. Denise and Sarah, they’re voting Michele. And then Michele can play her advantage that she has, a 50/50. And whether it’s “Safe” or “Not Safe,” our real votes tonight are going to Jeremy.</v>
      </c>
    </row>
    <row r="53">
      <c r="A53" s="7"/>
      <c r="B53" s="8" t="str">
        <f>IFERROR(__xludf.DUMMYFUNCTION("""COMPUTED_VALUE"""),"Tony (1/6): Tribal worked out exactly as planned. This whole entire game, I’ve been on the right side of the votes. This whole entire game. And then you have Michele that’s always been outside every vote. She has no idea what’s going on in the game. In ot"&amp;"her seasons, you would call that a goat and you would want to go to the end with them. Not on the Super Bowl season of Survivor. You don’t, you don’t want that around.")</f>
        <v>Tony (1/6): Tribal worked out exactly as planned. This whole entire game, I’ve been on the right side of the votes. This whole entire game. And then you have Michele that’s always been outside every vote. She has no idea what’s going on in the game. In other seasons, you would call that a goat and you would want to go to the end with them. Not on the Super Bowl season of Survivor. You don’t, you don’t want that around.</v>
      </c>
    </row>
    <row r="54">
      <c r="A54" s="7"/>
      <c r="B54" s="8" t="str">
        <f>IFERROR(__xludf.DUMMYFUNCTION("""COMPUTED_VALUE"""),"Tony (2/6): She’s a hyena in the game. And you know what? Time for you to go home.")</f>
        <v>Tony (2/6): She’s a hyena in the game. And you know what? Time for you to go home.</v>
      </c>
    </row>
    <row r="55">
      <c r="A55" s="7"/>
      <c r="B55" s="8" t="str">
        <f>IFERROR(__xludf.DUMMYFUNCTION("""COMPUTED_VALUE"""),"Tony (3/6): There’s definitely a big consideration to get rid of Ben. Ben won his season with a fire-making challenge. I don’t want to go up against Ben. I played a very hard game. I don’t want to lose it to fire. I know Ben has an idol now. So if I’m gon"&amp;"na make a move, now’s the time to make the move and get rid of Ben. But, in the meantime, I wanna open up the spy nest again. I wanna open it up for business. My spy nest is… I- built it so nice. It’s up there collecting dust. So I say, you know what? I g"&amp;"otta put it back to use, because intel in this game has been the key. ‘Cause this is war. And in war, the more intel you have, the more you can prepare yourself for a counterattack.")</f>
        <v>Tony (3/6): There’s definitely a big consideration to get rid of Ben. Ben won his season with a fire-making challenge. I don’t want to go up against Ben. I played a very hard game. I don’t want to lose it to fire. I know Ben has an idol now. So if I’m gonna make a move, now’s the time to make the move and get rid of Ben. But, in the meantime, I wanna open up the spy nest again. I wanna open it up for business. My spy nest is… I- built it so nice. It’s up there collecting dust. So I say, you know what? I gotta put it back to use, because intel in this game has been the key. ‘Cause this is war. And in war, the more intel you have, the more you can prepare yourself for a counterattack.</v>
      </c>
    </row>
    <row r="56">
      <c r="A56" s="7"/>
      <c r="B56" s="8" t="str">
        <f>IFERROR(__xludf.DUMMYFUNCTION("""COMPUTED_VALUE"""),"Tony (4/6): So, I was open for business, and the spy nest? (exhales) It came through for me big time, because I got to hear a lot of stuff.")</f>
        <v>Tony (4/6): So, I was open for business, and the spy nest? (exhales) It came through for me big time, because I got to hear a lot of stuff.</v>
      </c>
    </row>
    <row r="57">
      <c r="A57" s="7"/>
      <c r="B57" s="8" t="str">
        <f>IFERROR(__xludf.DUMMYFUNCTION("""COMPUTED_VALUE"""),"Tony (5/6): Denise was like, “Hey, guys, what are you thinking about the Final Four? Because I don’t think we can beat Tony.” So, once I heard that, I knew Denise has to go, because she doesn’t want me in the finals. If you don’t want me in the finals, th"&amp;"at means I don’t want you in the finals. So you gotta go. Let’s see who gets the first punch first.")</f>
        <v>Tony (5/6): Denise was like, “Hey, guys, what are you thinking about the Final Four? Because I don’t think we can beat Tony.” So, once I heard that, I knew Denise has to go, because she doesn’t want me in the finals. If you don’t want me in the finals, that means I don’t want you in the finals. So you gotta go. Let’s see who gets the first punch first.</v>
      </c>
    </row>
    <row r="58">
      <c r="A58" s="7"/>
      <c r="B58" s="8" t="str">
        <f>IFERROR(__xludf.DUMMYFUNCTION("""COMPUTED_VALUE"""),"Tony (6/6): I was tossing the idea of blindsiding Ben, but now no more. So, right now the pecking order has changed, and it went straight to Denise.")</f>
        <v>Tony (6/6): I was tossing the idea of blindsiding Ben, but now no more. So, right now the pecking order has changed, and it went straight to Denise.</v>
      </c>
    </row>
    <row r="59">
      <c r="A59" s="7"/>
      <c r="B59" s="8" t="str">
        <f>IFERROR(__xludf.DUMMYFUNCTION("""COMPUTED_VALUE"""),"Tony (1/15): When I seen all these people and they’re telling their stories-- the hardships, the suffering, the struggling that they did on the Edge-- it really hurt me on an emotional level. However, I got to put the emotions to the side. We have a game "&amp;"to play. I’m not gonna let off the gas for one second. As a matter of fact, I’m gonna press it even harder, if I can. I’ll put it right through the floor at this time, because the end is coming up.")</f>
        <v>Tony (1/15): When I seen all these people and they’re telling their stories-- the hardships, the suffering, the struggling that they did on the Edge-- it really hurt me on an emotional level. However, I got to put the emotions to the side. We have a game to play. I’m not gonna let off the gas for one second. As a matter of fact, I’m gonna press it even harder, if I can. I’ll put it right through the floor at this time, because the end is coming up.</v>
      </c>
    </row>
    <row r="60">
      <c r="A60" s="7"/>
      <c r="B60" s="8" t="str">
        <f>IFERROR(__xludf.DUMMYFUNCTION("""COMPUTED_VALUE"""),"Tony (2/15): You have somebody like Natalie coming into this from the Edge; it’s very tricky. It’s very dangerous for my game, ‘cause she can say whatever she wants to us. That information could be total lies, because nobody’s here from the Edge to debunk"&amp;" it. And she started blowing up people’s spots, especially mine. She’s like, “Oh, everybody loves you, Tony.” Uh… “You’re-you’re their favorite. You’re-you’re gonna-- you’re-you’re the winner in their eyes.” And I’m like, uh, you know what, this is no goo"&amp;"d. I hope nobody believes that. I-I mean, deep down inside, I hope it’s true. But I hope nobody believes that, because I don’t want to put this target on my back that I don’t need right now. It’s poison.")</f>
        <v>Tony (2/15): You have somebody like Natalie coming into this from the Edge; it’s very tricky. It’s very dangerous for my game, ‘cause she can say whatever she wants to us. That information could be total lies, because nobody’s here from the Edge to debunk it. And she started blowing up people’s spots, especially mine. She’s like, “Oh, everybody loves you, Tony.” Uh… “You’re-you’re their favorite. You’re-you’re gonna-- you’re-you’re the winner in their eyes.” And I’m like, uh, you know what, this is no good. I hope nobody believes that. I-I mean, deep down inside, I hope it’s true. But I hope nobody believes that, because I don’t want to put this target on my back that I don’t need right now. It’s poison.</v>
      </c>
    </row>
    <row r="61">
      <c r="A61" s="7"/>
      <c r="B61" s="8" t="str">
        <f>IFERROR(__xludf.DUMMYFUNCTION("""COMPUTED_VALUE"""),"Tony (3/15): This next Tribal’s gonna be very, very tricky. We seen it in season 38, where Chris comes back from the Edge with an idol. But I’m glad that happened, because it opens up people’s eyes to see that’s what’s gonna happen to all of you guys. I’m"&amp;" pretty nervous about that, because if she plays some advantage, that could be sending me packing, and I don’t want that to happen.")</f>
        <v>Tony (3/15): This next Tribal’s gonna be very, very tricky. We seen it in season 38, where Chris comes back from the Edge with an idol. But I’m glad that happened, because it opens up people’s eyes to see that’s what’s gonna happen to all of you guys. I’m pretty nervous about that, because if she plays some advantage, that could be sending me packing, and I don’t want that to happen.</v>
      </c>
    </row>
    <row r="62">
      <c r="A62" s="7"/>
      <c r="B62" s="8" t="str">
        <f>IFERROR(__xludf.DUMMYFUNCTION("""COMPUTED_VALUE"""),"Tony (4/15): When there’s a potential problem, I’d rather try to address it than ignore it. “Cause when you ignore a potential problem, it usually bites you in the butt. This is Survivor. It’s a game of the unknown. So let’s prepare for the unknown. It’s "&amp;"better to assume that she has something than assume that she doesn’t.")</f>
        <v>Tony (4/15): When there’s a potential problem, I’d rather try to address it than ignore it. “Cause when you ignore a potential problem, it usually bites you in the butt. This is Survivor. It’s a game of the unknown. So let’s prepare for the unknown. It’s better to assume that she has something than assume that she doesn’t.</v>
      </c>
    </row>
    <row r="63">
      <c r="A63" s="7"/>
      <c r="B63" s="8" t="str">
        <f>IFERROR(__xludf.DUMMYFUNCTION("""COMPUTED_VALUE"""),"Tony (5/15): I would think Ben would be all for saving his idol so we can guarantee ourselves in the Final Four. It’s mind-boggling how everybody’s so reluctant to throw any votes on Denise. They’re adamant that this girl Natalie does not have anything. I"&amp;"f Natalie stands up and plays an idol, now I go into panic mode. You, Ben, go into panic mode. We burn our idols. Natalie’s safe, and either Sarah or Denise are on the chopping block at that point. So let’s just get rid of Denise and be safe. It’s a win-w"&amp;"in.")</f>
        <v>Tony (5/15): I would think Ben would be all for saving his idol so we can guarantee ourselves in the Final Four. It’s mind-boggling how everybody’s so reluctant to throw any votes on Denise. They’re adamant that this girl Natalie does not have anything. If Natalie stands up and plays an idol, now I go into panic mode. You, Ben, go into panic mode. We burn our idols. Natalie’s safe, and either Sarah or Denise are on the chopping block at that point. So let’s just get rid of Denise and be safe. It’s a win-win.</v>
      </c>
    </row>
    <row r="64">
      <c r="A64" s="7"/>
      <c r="B64" s="8" t="str">
        <f>IFERROR(__xludf.DUMMYFUNCTION("""COMPUTED_VALUE"""),"Tony (6/15): I’m so angry. I’m frustrated. Denise goes home. I lose an idol. Ben loses an idol. We’re vulnerable at the Final Five. Nice job, guys. The only good part is there was three idols played. At least one is coming back into the game, and I want t"&amp;"o get a jump on finding it. I’m not gonna wait till the sun comes out, so… I do one of my midnight specials. (chuckles) I get a shell, I throw some coal in it, and off I go into the jungle, searching for the idol.")</f>
        <v>Tony (6/15): I’m so angry. I’m frustrated. Denise goes home. I lose an idol. Ben loses an idol. We’re vulnerable at the Final Five. Nice job, guys. The only good part is there was three idols played. At least one is coming back into the game, and I want to get a jump on finding it. I’m not gonna wait till the sun comes out, so… I do one of my midnight specials. (chuckles) I get a shell, I throw some coal in it, and off I go into the jungle, searching for the idol.</v>
      </c>
    </row>
    <row r="65">
      <c r="A65" s="7"/>
      <c r="B65" s="8" t="str">
        <f>IFERROR(__xludf.DUMMYFUNCTION("""COMPUTED_VALUE"""),"Tony (7/15): So, I’m feeling around, feeling around, searching high and low, everywhere in between, and I come up short. And then here comes the sun, and then here comes everybody else. And now I’m getting nervous, because with a little luck, anybody can "&amp;"find an idol.")</f>
        <v>Tony (7/15): So, I’m feeling around, feeling around, searching high and low, everywhere in between, and I come up short. And then here comes the sun, and then here comes everybody else. And now I’m getting nervous, because with a little luck, anybody can find an idol.</v>
      </c>
    </row>
    <row r="66">
      <c r="A66" s="7"/>
      <c r="B66" s="8" t="str">
        <f>IFERROR(__xludf.DUMMYFUNCTION("""COMPUTED_VALUE"""),"Tony (8/15): So I climb up the tree, listening to their conversation, and then my eyes are like “bing!” And sure enough, Natalie tells Sarah she has an idol.")</f>
        <v>Tony (8/15): So I climb up the tree, listening to their conversation, and then my eyes are like “bing!” And sure enough, Natalie tells Sarah she has an idol.</v>
      </c>
    </row>
    <row r="67">
      <c r="A67" s="7"/>
      <c r="B67" s="8" t="str">
        <f>IFERROR(__xludf.DUMMYFUNCTION("""COMPUTED_VALUE"""),"Tony (9/15): (quietly) That was the worst experience of my life. They were talking for, like, an hour. Look at me. My legs are shaking. I almost died. But after she showed her the idol, I knew that we’re all good.")</f>
        <v>Tony (9/15): (quietly) That was the worst experience of my life. They were talking for, like, an hour. Look at me. My legs are shaking. I almost died. But after she showed her the idol, I knew that we’re all good.</v>
      </c>
    </row>
    <row r="68">
      <c r="A68" s="7"/>
      <c r="B68" s="8" t="str">
        <f>IFERROR(__xludf.DUMMYFUNCTION("""COMPUTED_VALUE"""),"Tony (10/15): Knowing that Natalie has an idol, we’re all voting for Michele. We can’t let her stay here any longer. She’s just gonna cause trouble and chaos, so she’s going home tonight. Done.")</f>
        <v>Tony (10/15): Knowing that Natalie has an idol, we’re all voting for Michele. We can’t let her stay here any longer. She’s just gonna cause trouble and chaos, so she’s going home tonight. Done.</v>
      </c>
    </row>
    <row r="69">
      <c r="A69" s="7"/>
      <c r="B69" s="8" t="str">
        <f>IFERROR(__xludf.DUMMYFUNCTION("""COMPUTED_VALUE"""),"Tony (11/15): Today was the biggest Immunity Challenge of the season. I could’ve tied a record, which is five Immunity Challenge wins. All I do is catch the ball, put it back, catch the ball, put it back, and I would’ve been in good shape. I lost focus fo"&amp;"r a second, and just like that, my game is in the fate of fire.")</f>
        <v>Tony (11/15): Today was the biggest Immunity Challenge of the season. I could’ve tied a record, which is five Immunity Challenge wins. All I do is catch the ball, put it back, catch the ball, put it back, and I would’ve been in good shape. I lost focus for a second, and just like that, my game is in the fate of fire.</v>
      </c>
    </row>
    <row r="70">
      <c r="A70" s="7"/>
      <c r="B70" s="8" t="str">
        <f>IFERROR(__xludf.DUMMYFUNCTION("""COMPUTED_VALUE"""),"Tony (12/15): So I’m pretty certain that Natalie’s gonna throw Sarah under the bus and make me go against the other cop.")</f>
        <v>Tony (12/15): So I’m pretty certain that Natalie’s gonna throw Sarah under the bus and make me go against the other cop.</v>
      </c>
    </row>
    <row r="71">
      <c r="A71" s="7"/>
      <c r="B71" s="8" t="str">
        <f>IFERROR(__xludf.DUMMYFUNCTION("""COMPUTED_VALUE"""),"Tony (13/15): So I was watching Michele. She’s striking it. She’s like… (imitates clicking) flame. So I’m a little concerned about that.")</f>
        <v>Tony (13/15): So I was watching Michele. She’s striking it. She’s like… (imitates clicking) flame. So I’m a little concerned about that.</v>
      </c>
    </row>
    <row r="72">
      <c r="A72" s="7"/>
      <c r="B72" s="8" t="str">
        <f>IFERROR(__xludf.DUMMYFUNCTION("""COMPUTED_VALUE"""),"Tony (14/15): I wish I could have the easy route, but I always take the hard route. That’s what I do, man. I grind. I work hard, I’m gonna practice hard, I’m gonna try to perform hard. Tonight’s gonna be put up or shut up. I’m either gonna win this game o"&amp;"r I’m gonna lose trying.")</f>
        <v>Tony (14/15): I wish I could have the easy route, but I always take the hard route. That’s what I do, man. I grind. I work hard, I’m gonna practice hard, I’m gonna try to perform hard. Tonight’s gonna be put up or shut up. I’m either gonna win this game or I’m gonna lose trying.</v>
      </c>
    </row>
    <row r="73">
      <c r="A73" s="7"/>
      <c r="B73" s="8" t="str">
        <f>IFERROR(__xludf.DUMMYFUNCTION("""COMPUTED_VALUE"""),"Tony (15/15): This is an opportunity to win a second time and prove that I’m one of the greatest players to ever play this game. Everybody has their own specialty and what they’re focused on-- they’re good at challenges, they’re good at the social game, t"&amp;"hey’re good at the strategic game. But, me, I do a little of everything. And that’s what it takes to be a great player. You have to be good at everything Survivor has to throw your way. These are all winners. These are the best of the best. And these juro"&amp;"rs-- I had a big part of ruining their chances of winning two million dollars to better their families. So I know the pain that they’re feeling. The wounds are deep, and I know they’re real. So this is gonna be the hardest task of all, to try to convince "&amp;"them that I deserve the title of Sole Survivor. But I’m pretty confident in how I played my game. So, we always had a queen of Survivor for many, many years, which was Sandra. We never had a king of Survivor. Now I’m hoping that I can take it home and be "&amp;"the king.")</f>
        <v>Tony (15/15): This is an opportunity to win a second time and prove that I’m one of the greatest players to ever play this game. Everybody has their own specialty and what they’re focused on-- they’re good at challenges, they’re good at the social game, they’re good at the strategic game. But, me, I do a little of everything. And that’s what it takes to be a great player. You have to be good at everything Survivor has to throw your way. These are all winners. These are the best of the best. And these jurors-- I had a big part of ruining their chances of winning two million dollars to better their families. So I know the pain that they’re feeling. The wounds are deep, and I know they’re real. So this is gonna be the hardest task of all, to try to convince them that I deserve the title of Sole Survivor. But I’m pretty confident in how I played my game. So, we always had a queen of Survivor for many, many years, which was Sandra. We never had a king of Survivor. Now I’m hoping that I can take it home and be the king.</v>
      </c>
    </row>
    <row r="74">
      <c r="A74" s="7"/>
      <c r="B74" s="8"/>
    </row>
    <row r="75">
      <c r="A75" s="6"/>
      <c r="B75" s="8"/>
    </row>
    <row r="76">
      <c r="A76" s="6" t="s">
        <v>1</v>
      </c>
      <c r="B76" s="4" t="str">
        <f>IFERROR(__xludf.DUMMYFUNCTION("FILTER('Data Entry'!$A:$A,LEFT('Data Entry'!$A:$A,LEN(A76))=A76)"),"Natalie (1/7): My relationship with Jeremy started obviously at San Juan del Sur. I connected with him right away, and he was my number one until he got blindsided and then I played for Jeremy for the rest of my season. And so, it’s not blood, but it’s pr"&amp;"etty close with Jeremy. When Adam and Denise disappeared together, that was strike one. But I don’t need a second reason to try and say, “No, not them.” Pick one, let’s get it done.")</f>
        <v>Natalie (1/7): My relationship with Jeremy started obviously at San Juan del Sur. I connected with him right away, and he was my number one until he got blindsided and then I played for Jeremy for the rest of my season. And so, it’s not blood, but it’s pretty close with Jeremy. When Adam and Denise disappeared together, that was strike one. But I don’t need a second reason to try and say, “No, not them.” Pick one, let’s get it done.</v>
      </c>
    </row>
    <row r="77">
      <c r="A77" s="7"/>
      <c r="B77" s="8" t="str">
        <f>IFERROR(__xludf.DUMMYFUNCTION("""COMPUTED_VALUE"""),"Natalie (2/7): I don’t think it’s hit me yet that I just got voted off first. It’s really weird. Holding my own torch, I’ve never picked up a torch at Tribal Council. You know, I’ve never got voted off, but after so much expectations for myself, I’m here "&amp;"on Edge of Extinction. I thought I would be crying, but I’m just mad.")</f>
        <v>Natalie (2/7): I don’t think it’s hit me yet that I just got voted off first. It’s really weird. Holding my own torch, I’ve never picked up a torch at Tribal Council. You know, I’ve never got voted off, but after so much expectations for myself, I’m here on Edge of Extinction. I thought I would be crying, but I’m just mad.</v>
      </c>
    </row>
    <row r="78">
      <c r="A78" s="6"/>
      <c r="B78" s="8" t="str">
        <f>IFERROR(__xludf.DUMMYFUNCTION("""COMPUTED_VALUE"""),"Natalie (3/7): The tokens are cool. I don’t know how I’m gonna get tokens. The sign says “Back in the game,” and so, I might be in limbo for now, but there is still a chance for me.")</f>
        <v>Natalie (3/7): The tokens are cool. I don’t know how I’m gonna get tokens. The sign says “Back in the game,” and so, I might be in limbo for now, but there is still a chance for me.</v>
      </c>
    </row>
    <row r="79">
      <c r="A79" s="6"/>
      <c r="B79" s="8" t="str">
        <f>IFERROR(__xludf.DUMMYFUNCTION("""COMPUTED_VALUE"""),"Natalie (4/7): I had one token. I had to give it up before I get here, so I’m thinking about what’s the key to me accumulating enough to either get an idol or get an advantage in the challenge? And that’s when I saw the bottle.")</f>
        <v>Natalie (4/7): I had one token. I had to give it up before I get here, so I’m thinking about what’s the key to me accumulating enough to either get an idol or get an advantage in the challenge? And that’s when I saw the bottle.</v>
      </c>
    </row>
    <row r="80">
      <c r="A80" s="6"/>
      <c r="B80" s="8" t="str">
        <f>IFERROR(__xludf.DUMMYFUNCTION("""COMPUTED_VALUE"""),"Natalie (5/7): But it did make me excited that I might be able to get back into the game and have a shot at that 2 million dollars. That’s still up on the table for me. I’m not good at riddles. And I think my physical strength is something that I’ve alway"&amp;"s rely on, but I’m kind of embracing testing my mental strength. I remember the sun rising in one spot, and so I thought if I get higher, I would see the sunset.")</f>
        <v>Natalie (5/7): But it did make me excited that I might be able to get back into the game and have a shot at that 2 million dollars. That’s still up on the table for me. I’m not good at riddles. And I think my physical strength is something that I’ve always rely on, but I’m kind of embracing testing my mental strength. I remember the sun rising in one spot, and so I thought if I get higher, I would see the sunset.</v>
      </c>
    </row>
    <row r="81">
      <c r="A81" s="6"/>
      <c r="B81" s="8" t="str">
        <f>IFERROR(__xludf.DUMMYFUNCTION("""COMPUTED_VALUE"""),"Natalie (6/7): At the top of the island, my quads are just burning. I mean, it said it on the plaque that you’d have to work hard for everything, but I’m not really sure how much harder it can get out here to get tokens. My first time around playing in Ni"&amp;"caragua, Nadiya, my twin sister, was the first voted off. That forced me to grind until I won that season. And so, I have to do the same thing here. I didn’t come here to be on Edge of Extinction.")</f>
        <v>Natalie (6/7): At the top of the island, my quads are just burning. I mean, it said it on the plaque that you’d have to work hard for everything, but I’m not really sure how much harder it can get out here to get tokens. My first time around playing in Nicaragua, Nadiya, my twin sister, was the first voted off. That forced me to grind until I won that season. And so, I have to do the same thing here. I didn’t come here to be on Edge of Extinction.</v>
      </c>
    </row>
    <row r="82">
      <c r="A82" s="6"/>
      <c r="B82" s="8" t="str">
        <f>IFERROR(__xludf.DUMMYFUNCTION("""COMPUTED_VALUE"""),"Natalie (7/7): On the plaque was instructions on how I could get my first token along with this little pouch. The pouch was an Immunity Idol. Even though I want to keep the idol, it has no value on this beach. And I have to pick a person from the losing t"&amp;"ribe, and then they will have this opportunity to buy my Immunity Idol in exchange for their token. I’m the first person here, and I’m already affecting the game. That’s totally different from the last Edge of Extinction. So although I don’t get the excit"&amp;"ement of having an idol and playing an idol, things I do here have a ripple effect on the game. It can end up changing the entire course of the season. Still in the game. Still playing from the other side. Amazing!")</f>
        <v>Natalie (7/7): On the plaque was instructions on how I could get my first token along with this little pouch. The pouch was an Immunity Idol. Even though I want to keep the idol, it has no value on this beach. And I have to pick a person from the losing tribe, and then they will have this opportunity to buy my Immunity Idol in exchange for their token. I’m the first person here, and I’m already affecting the game. That’s totally different from the last Edge of Extinction. So although I don’t get the excitement of having an idol and playing an idol, things I do here have a ripple effect on the game. It can end up changing the entire course of the season. Still in the game. Still playing from the other side. Amazing!</v>
      </c>
    </row>
    <row r="83">
      <c r="A83" s="6"/>
      <c r="B83" s="8" t="str">
        <f>IFERROR(__xludf.DUMMYFUNCTION("""COMPUTED_VALUE"""),"Natalie (1/5): Immediately, I’m pretending like I have no idea what it can be. In my head, I knew that’s gonna lead us to something that we have to barter with to get our tokens. You know, basically sell it across the seas to a person that can find value "&amp;"in it in exchange for something that has value to me. So, it’s like a Survivor economy. We’re bartering back and forth.")</f>
        <v>Natalie (1/5): Immediately, I’m pretending like I have no idea what it can be. In my head, I knew that’s gonna lead us to something that we have to barter with to get our tokens. You know, basically sell it across the seas to a person that can find value in it in exchange for something that has value to me. So, it’s like a Survivor economy. We’re bartering back and forth.</v>
      </c>
    </row>
    <row r="84">
      <c r="A84" s="6"/>
      <c r="B84" s="8" t="str">
        <f>IFERROR(__xludf.DUMMYFUNCTION("""COMPUTED_VALUE"""),"Natalie (2/5): There are so many random places it could be, and since the note wasn’t specific, we ended up basically scouring the entire island.")</f>
        <v>Natalie (2/5): There are so many random places it could be, and since the note wasn’t specific, we ended up basically scouring the entire island.</v>
      </c>
    </row>
    <row r="85">
      <c r="A85" s="6"/>
      <c r="B85" s="8" t="str">
        <f>IFERROR(__xludf.DUMMYFUNCTION("""COMPUTED_VALUE"""),"Natalie (3/5): We made that long trek all the way up to the rice bucket, looked in the rice bucket, around the rice bucket.")</f>
        <v>Natalie (3/5): We made that long trek all the way up to the rice bucket, looked in the rice bucket, around the rice bucket.</v>
      </c>
    </row>
    <row r="86">
      <c r="A86" s="6"/>
      <c r="B86" s="8" t="str">
        <f>IFERROR(__xludf.DUMMYFUNCTION("""COMPUTED_VALUE"""),"Natalie (4/5): I’m happy that we were proactive. I do feel bad that we wasted so much energy. But, you know, at the end of the day, it’s about not forgetting why we’re here. It is easy to just kind of relax sometimes, take a nap on the beach, but that’s n"&amp;"ot what we’re here for. So even though that does feel nice, we should keep our eyes open. The one thing that I hadn’t checked was the freaking water.")</f>
        <v>Natalie (4/5): I’m happy that we were proactive. I do feel bad that we wasted so much energy. But, you know, at the end of the day, it’s about not forgetting why we’re here. It is easy to just kind of relax sometimes, take a nap on the beach, but that’s not what we’re here for. So even though that does feel nice, we should keep our eyes open. The one thing that I hadn’t checked was the freaking water.</v>
      </c>
    </row>
    <row r="87">
      <c r="A87" s="6"/>
      <c r="B87" s="8" t="str">
        <f>IFERROR(__xludf.DUMMYFUNCTION("""COMPUTED_VALUE"""),"Natalie (5/5): This is an amazing advantage. Obviously, I just have to sell this to somebody that I know might have at least one token left. So, since I have no information, this is kind of like a blind sale. I’m doing it just based on the probability of "&amp;"who has more tokens. So, hopefully, tomorrow morning, I have something else in my bag.")</f>
        <v>Natalie (5/5): This is an amazing advantage. Obviously, I just have to sell this to somebody that I know might have at least one token left. So, since I have no information, this is kind of like a blind sale. I’m doing it just based on the probability of who has more tokens. So, hopefully, tomorrow morning, I have something else in my bag.</v>
      </c>
    </row>
    <row r="88">
      <c r="A88" s="6"/>
      <c r="B88" s="8" t="str">
        <f>IFERROR(__xludf.DUMMYFUNCTION("""COMPUTED_VALUE"""),"Natalie (1/3): We get to the tree, and there’s a freaking, like, lockbox, which I did not expect. I thought it was just gonna be my advantage right there. I read the little sign, so I knew it wasn’t a guessing game. Yet I stayed there, and I took a millio"&amp;"n guesses, trying to figure it out.")</f>
        <v>Natalie (1/3): We get to the tree, and there’s a freaking, like, lockbox, which I did not expect. I thought it was just gonna be my advantage right there. I read the little sign, so I knew it wasn’t a guessing game. Yet I stayed there, and I took a million guesses, trying to figure it out.</v>
      </c>
    </row>
    <row r="89">
      <c r="A89" s="6"/>
      <c r="B89" s="8" t="str">
        <f>IFERROR(__xludf.DUMMYFUNCTION("""COMPUTED_VALUE"""),"Natalie (2/3): I was trying to think of what I had missed, and that’s when it clicked. And then I hold it up (string with seashells), and I realize there’s, like, this sequence of shells with knots in between each kind of grouping. I just couldn’t believe"&amp;" that this was it. There were three tubes. I chucked one into the bushes and broke the second one. So if one of them came, they won’t be able to figure it out. And I knew I had to get up there as soon as possible. And, luckily, both of them had kind of gi"&amp;"ven up. I laid the shells, and I just slowly put the numbers in. I was trying not to get too excited, but my heart starts racing. I took a deep breath and… (unlocks device)")</f>
        <v>Natalie (2/3): I was trying to think of what I had missed, and that’s when it clicked. And then I hold it up (string with seashells), and I realize there’s, like, this sequence of shells with knots in between each kind of grouping. I just couldn’t believe that this was it. There were three tubes. I chucked one into the bushes and broke the second one. So if one of them came, they won’t be able to figure it out. And I knew I had to get up there as soon as possible. And, luckily, both of them had kind of given up. I laid the shells, and I just slowly put the numbers in. I was trying not to get too excited, but my heart starts racing. I took a deep breath and… (unlocks device)</v>
      </c>
    </row>
    <row r="90">
      <c r="A90" s="6"/>
      <c r="B90" s="8" t="str">
        <f>IFERROR(__xludf.DUMMYFUNCTION("""COMPUTED_VALUE"""),"Natalie (3/3): The advantage I have is a Steal a Vote advantage. That obviously has no value on Extinction. And, again, like the other two, I have to somehow pick the right person who would be risky enough to do this and who would buy this advantage from "&amp;"me. It will be so sweet if they go for it because these opportunities to earn these tokens, they’re not given to us every day. I would have three Fire Tokens, so I’m actually a billionaire on Extinction. Uh, but I’m pretending that I’m a complete peasant "&amp;"and completely poor like the rest of them. Everything that I’m doing is gonna lead to my eventual goal here, uh, which is to get off this bloody island and get back there.")</f>
        <v>Natalie (3/3): The advantage I have is a Steal a Vote advantage. That obviously has no value on Extinction. And, again, like the other two, I have to somehow pick the right person who would be risky enough to do this and who would buy this advantage from me. It will be so sweet if they go for it because these opportunities to earn these tokens, they’re not given to us every day. I would have three Fire Tokens, so I’m actually a billionaire on Extinction. Uh, but I’m pretending that I’m a complete peasant and completely poor like the rest of them. Everything that I’m doing is gonna lead to my eventual goal here, uh, which is to get off this bloody island and get back there.</v>
      </c>
    </row>
    <row r="91">
      <c r="A91" s="6"/>
      <c r="B91" s="8" t="str">
        <f>IFERROR(__xludf.DUMMYFUNCTION("""COMPUTED_VALUE"""),"Natalie (1/3): I have been so dominant here, my bank account balance is three Fire Tokens. It’s like, I don’t want to get greedy, but I want as many Fire Tokens as possible.")</f>
        <v>Natalie (1/3): I have been so dominant here, my bank account balance is three Fire Tokens. It’s like, I don’t want to get greedy, but I want as many Fire Tokens as possible.</v>
      </c>
    </row>
    <row r="92">
      <c r="A92" s="6"/>
      <c r="B92" s="8" t="str">
        <f>IFERROR(__xludf.DUMMYFUNCTION("""COMPUTED_VALUE"""),"Natalie (2/3): This is the hardest thing I’ve ever done, both emotionally and physically.")</f>
        <v>Natalie (2/3): This is the hardest thing I’ve ever done, both emotionally and physically.</v>
      </c>
    </row>
    <row r="93">
      <c r="A93" s="6"/>
      <c r="B93" s="8" t="str">
        <f>IFERROR(__xludf.DUMMYFUNCTION("""COMPUTED_VALUE"""),"Natalie (3/3): Until the 20th piece hit that pile of wood, I-I wasn’t thinking about anything. I didn’t think about one emotional thing. And then it all just came flooding in.")</f>
        <v>Natalie (3/3): Until the 20th piece hit that pile of wood, I-I wasn’t thinking about anything. I didn’t think about one emotional thing. And then it all just came flooding in.</v>
      </c>
    </row>
    <row r="94">
      <c r="A94" s="6"/>
      <c r="B94" s="8" t="str">
        <f>IFERROR(__xludf.DUMMYFUNCTION("""COMPUTED_VALUE"""),"Natalie (1/1): I decided, with my four Fire Tokens, to go for one advantage in this challenge and then put the last three on an idol. Trying not to let my nerves get to me and just kill it.")</f>
        <v>Natalie (1/1): I decided, with my four Fire Tokens, to go for one advantage in this challenge and then put the last three on an idol. Trying not to let my nerves get to me and just kill it.</v>
      </c>
    </row>
    <row r="95">
      <c r="A95" s="6"/>
      <c r="B95" s="8" t="str">
        <f>IFERROR(__xludf.DUMMYFUNCTION("""COMPUTED_VALUE"""),"Natalie (1/1): Once we were at the top of the mountain, I was like, “Let’s go split off into groups,” because if we find tokens, I want to spend it to buy food. Wendell just had a merge feast, so he’s good, and Yul just got here. He hasn’t been suffering "&amp;"like the rest of us. And so I just wanted to make sure that Wendell and Yul are completely left out of this advantage.")</f>
        <v>Natalie (1/1): Once we were at the top of the mountain, I was like, “Let’s go split off into groups,” because if we find tokens, I want to spend it to buy food. Wendell just had a merge feast, so he’s good, and Yul just got here. He hasn’t been suffering like the rest of us. And so I just wanted to make sure that Wendell and Yul are completely left out of this advantage.</v>
      </c>
    </row>
    <row r="96">
      <c r="A96" s="6"/>
      <c r="B96" s="8" t="str">
        <f>IFERROR(__xludf.DUMMYFUNCTION("""COMPUTED_VALUE"""),"Natalie (1/1): This is the one time on Survivor when you are yourself with your family and you can see people just be themselves with the people that they love the most. It was a magical moment.")</f>
        <v>Natalie (1/1): This is the one time on Survivor when you are yourself with your family and you can see people just be themselves with the people that they love the most. It was a magical moment.</v>
      </c>
    </row>
    <row r="97">
      <c r="A97" s="6"/>
      <c r="B97" s="8" t="str">
        <f>IFERROR(__xludf.DUMMYFUNCTION("""COMPUTED_VALUE"""),"Natalie (1/2): Literally, all day, the shelter was never unoccupied, so we were just happy that people eventually migrated away from the main shelter to watch the sun going down, which felt like it took forever. Parv distracts everybody, and I knew I had "&amp;"a very short period of time to actually get eyes on this thing before dark. And I just started looking for a medallion, something big, similar to the clues we’ve received in the past, but under the one side of the bed, tied up to the top plank, was a real"&amp;"ly small scroll. And I grabbed it, and I ran away (laughs).")</f>
        <v>Natalie (1/2): Literally, all day, the shelter was never unoccupied, so we were just happy that people eventually migrated away from the main shelter to watch the sun going down, which felt like it took forever. Parv distracts everybody, and I knew I had a very short period of time to actually get eyes on this thing before dark. And I just started looking for a medallion, something big, similar to the clues we’ve received in the past, but under the one side of the bed, tied up to the top plank, was a really small scroll. And I grabbed it, and I ran away (laughs).</v>
      </c>
    </row>
    <row r="98">
      <c r="A98" s="6"/>
      <c r="B98" s="8" t="str">
        <f>IFERROR(__xludf.DUMMYFUNCTION("""COMPUTED_VALUE"""),"Natalie (2/2): So, the actual advantage is an extortion advantage, which I’ve been waiting for some way to kind of mess up people’s game, because I have no alliances anymore.")</f>
        <v>Natalie (2/2): So, the actual advantage is an extortion advantage, which I’ve been waiting for some way to kind of mess up people’s game, because I have no alliances anymore.</v>
      </c>
    </row>
    <row r="99">
      <c r="A99" s="6"/>
      <c r="B99" s="8" t="str">
        <f>IFERROR(__xludf.DUMMYFUNCTION("""COMPUTED_VALUE"""),"Natalie (1/1): Sophie was in the lead for a majority of the time, but I knew that I had a little bit more in the tank. I just pushed and I was like, “Why not beat her?” And I beat her. That was fun.")</f>
        <v>Natalie (1/1): Sophie was in the lead for a majority of the time, but I knew that I had a little bit more in the tank. I just pushed and I was like, “Why not beat her?” And I beat her. That was fun.</v>
      </c>
    </row>
    <row r="100">
      <c r="A100" s="6"/>
      <c r="B100" s="8" t="str">
        <f>IFERROR(__xludf.DUMMYFUNCTION("""COMPUTED_VALUE"""),"Natalie (1/5): Having spent so much time on Extinction, I knew exactly where I was going. I was just worried that Wendell did, too. Wendell was so ahead of me that I didn’t see where he went. But once I got to the clearing, I noticed the beach was complet"&amp;"ely empty. I knew Wendell had taken a s-strong left up the hill, and I knew it was all mine.")</f>
        <v>Natalie (1/5): Having spent so much time on Extinction, I knew exactly where I was going. I was just worried that Wendell did, too. Wendell was so ahead of me that I didn’t see where he went. But once I got to the clearing, I noticed the beach was completely empty. I knew Wendell had taken a s-strong left up the hill, and I knew it was all mine.</v>
      </c>
    </row>
    <row r="101">
      <c r="A101" s="6"/>
      <c r="B101" s="8" t="str">
        <f>IFERROR(__xludf.DUMMYFUNCTION("""COMPUTED_VALUE"""),"Natalie (2/5): I was dying, but I was so excited that I got the advantage. It felt really good. The shortest challenge we’ve had so far.")</f>
        <v>Natalie (2/5): I was dying, but I was so excited that I got the advantage. It felt really good. The shortest challenge we’ve had so far.</v>
      </c>
    </row>
    <row r="102">
      <c r="A102" s="6"/>
      <c r="B102" s="8" t="str">
        <f>IFERROR(__xludf.DUMMYFUNCTION("""COMPUTED_VALUE"""),"Natalie (3/5): Finding the advantage didn’t come from me just being able to run fast. It came from being out here as long as I have, keeping my head in the game and never giving up the reins on this island. Initially, my gut reaction was, like, walk it ba"&amp;"ck to camp, take myself away from the group. But I said, you know what? It’s fine. I’ll go with the flow. Everybody’s kind of, like, miserable here together. And we can have it be, like, a group activity for Extinction.")</f>
        <v>Natalie (3/5): Finding the advantage didn’t come from me just being able to run fast. It came from being out here as long as I have, keeping my head in the game and never giving up the reins on this island. Initially, my gut reaction was, like, walk it back to camp, take myself away from the group. But I said, you know what? It’s fine. I’ll go with the flow. Everybody’s kind of, like, miserable here together. And we can have it be, like, a group activity for Extinction.</v>
      </c>
    </row>
    <row r="103">
      <c r="A103" s="6"/>
      <c r="B103" s="8" t="str">
        <f>IFERROR(__xludf.DUMMYFUNCTION("""COMPUTED_VALUE"""),"Natalie (4/5): Going into this next battle-back challenge, obviously, I want to do well. At this point, the only goal that I have is get as many Fire Tokens as possible. And that’s all I care about.")</f>
        <v>Natalie (4/5): Going into this next battle-back challenge, obviously, I want to do well. At this point, the only goal that I have is get as many Fire Tokens as possible. And that’s all I care about.</v>
      </c>
    </row>
    <row r="104">
      <c r="A104" s="6"/>
      <c r="B104" s="8" t="str">
        <f>IFERROR(__xludf.DUMMYFUNCTION("""COMPUTED_VALUE"""),"Natalie (5/5): It took me a long time to get over being voted off first and feeling that worthlessness. I feel like I’ve been grinding slowly and quietly for so long, but all this hard work is worth it. It’s not one day’s work. This is 32 days of being on"&amp;" Extinction, keeping my head in the game, never giving up here, and fighting for everything I have. I feel like I’ve proved myself out here. And I fully feel like I deserve one of the spots to be fighting for that winner’s title and a shot at being the be"&amp;"st of the best. My token count before making my purchases for this final battle-back was 14 tokens. I bought peanut butter. I bought three advantages. So I’m going in stacked in advantages-- three total, that’s the max I can get. I basically have six toke"&amp;"ns left, plus I bought this idol way back when. Um, it’s still good, and it’s still ready to be put to use. But I can only walk into the game with one. So that’s why I decided to buy a second idol-- not for me, it is for Tyson-- and spread the protection "&amp;"between Tyson and I, hoping that one of us get back in and wreck shop back there.")</f>
        <v>Natalie (5/5): It took me a long time to get over being voted off first and feeling that worthlessness. I feel like I’ve been grinding slowly and quietly for so long, but all this hard work is worth it. It’s not one day’s work. This is 32 days of being on Extinction, keeping my head in the game, never giving up here, and fighting for everything I have. I feel like I’ve proved myself out here. And I fully feel like I deserve one of the spots to be fighting for that winner’s title and a shot at being the best of the best. My token count before making my purchases for this final battle-back was 14 tokens. I bought peanut butter. I bought three advantages. So I’m going in stacked in advantages-- three total, that’s the max I can get. I basically have six tokens left, plus I bought this idol way back when. Um, it’s still good, and it’s still ready to be put to use. But I can only walk into the game with one. So that’s why I decided to buy a second idol-- not for me, it is for Tyson-- and spread the protection between Tyson and I, hoping that one of us get back in and wreck shop back there.</v>
      </c>
    </row>
    <row r="105">
      <c r="A105" s="6"/>
      <c r="B105" s="8" t="str">
        <f>IFERROR(__xludf.DUMMYFUNCTION("""COMPUTED_VALUE"""),"Natalie (1/9): I left this camp Day 2, and it’s unreal that I’m even saying this, but I made it back on Survivor. Like, this has been the goal since I was first voted off. I bet everything on myself today, and it paid off, because today I’m with the Final"&amp;" Six and feels (censored) amazing. The challenge was the first hurdle. And now I have a huge feat in front of me to make it to the end. The target’s on me. This is a tight clique. I have to create some waves so that wheels start churning in people’s heads"&amp;" to turn on anybody but me. Luckily, it’s only me here, so I can tell any lie of Extinction I want. But I got to keep my lies straight.")</f>
        <v>Natalie (1/9): I left this camp Day 2, and it’s unreal that I’m even saying this, but I made it back on Survivor. Like, this has been the goal since I was first voted off. I bet everything on myself today, and it paid off, because today I’m with the Final Six and feels (censored) amazing. The challenge was the first hurdle. And now I have a huge feat in front of me to make it to the end. The target’s on me. This is a tight clique. I have to create some waves so that wheels start churning in people’s heads to turn on anybody but me. Luckily, it’s only me here, so I can tell any lie of Extinction I want. But I got to keep my lies straight.</v>
      </c>
    </row>
    <row r="106">
      <c r="A106" s="6"/>
      <c r="B106" s="8" t="str">
        <f>IFERROR(__xludf.DUMMYFUNCTION("""COMPUTED_VALUE"""),"Natalie (2/9): The best-case scenario for me not winning immunity, which was obviously my first choice, is Michele winning immunity. She’s at the bottom, and, so, at this point, my game plan is to work with Michele and make sure we break up this foursome "&amp;"tonight.")</f>
        <v>Natalie (2/9): The best-case scenario for me not winning immunity, which was obviously my first choice, is Michele winning immunity. She’s at the bottom, and, so, at this point, my game plan is to work with Michele and make sure we break up this foursome tonight.</v>
      </c>
    </row>
    <row r="107">
      <c r="A107" s="6"/>
      <c r="B107" s="8" t="str">
        <f>IFERROR(__xludf.DUMMYFUNCTION("""COMPUTED_VALUE"""),"Natalie (3/9): The only thing I really know for sure is that Michele is safe tonight, I have an idol, and it’s about time we shook this foursome up. So I’m so thankful that I held out on that idol and I brought it in the game with me, because if not, I wo"&amp;"uld be going home tonight.")</f>
        <v>Natalie (3/9): The only thing I really know for sure is that Michele is safe tonight, I have an idol, and it’s about time we shook this foursome up. So I’m so thankful that I held out on that idol and I brought it in the game with me, because if not, I would be going home tonight.</v>
      </c>
    </row>
    <row r="108">
      <c r="A108" s="6"/>
      <c r="B108" s="8" t="str">
        <f>IFERROR(__xludf.DUMMYFUNCTION("""COMPUTED_VALUE"""),"Natalie (4/9): Oh, my God. I can’t believe it. This would be the-- probably the 50th time I’ve stuck my hand into a little crevice. And I felt a rope, and my heart just starts pounding so fast. This is awesome. I have an Immunity Idol. It shows dedication"&amp;" and that relentlessness on a goal is something that I’ve been able to harness from Extinction. And now I’m gonna use it to break up those three. So, my work is just getting started.")</f>
        <v>Natalie (4/9): Oh, my God. I can’t believe it. This would be the-- probably the 50th time I’ve stuck my hand into a little crevice. And I felt a rope, and my heart just starts pounding so fast. This is awesome. I have an Immunity Idol. It shows dedication and that relentlessness on a goal is something that I’ve been able to harness from Extinction. And now I’m gonna use it to break up those three. So, my work is just getting started.</v>
      </c>
    </row>
    <row r="109">
      <c r="A109" s="6"/>
      <c r="B109" s="8" t="str">
        <f>IFERROR(__xludf.DUMMYFUNCTION("""COMPUTED_VALUE"""),"Natalie (5/9): Even though Tony won the necklace, I still want to break up these three. And the only one of them that might flip is Sarah. I do have an idol, but self-preservation only gets me till tomorrow. And if we don’t break up this threesome today, "&amp;"it’s not happening.")</f>
        <v>Natalie (5/9): Even though Tony won the necklace, I still want to break up these three. And the only one of them that might flip is Sarah. I do have an idol, but self-preservation only gets me till tomorrow. And if we don’t break up this threesome today, it’s not happening.</v>
      </c>
    </row>
    <row r="110">
      <c r="A110" s="6"/>
      <c r="B110" s="8" t="str">
        <f>IFERROR(__xludf.DUMMYFUNCTION("""COMPUTED_VALUE"""),"Natalie (6/9): I’m so excited and proud of myself that I never stopped trying to give it my best shot. But before the sun sets, I have the biggest decision of my life.")</f>
        <v>Natalie (6/9): I’m so excited and proud of myself that I never stopped trying to give it my best shot. But before the sun sets, I have the biggest decision of my life.</v>
      </c>
    </row>
    <row r="111">
      <c r="A111" s="6"/>
      <c r="B111" s="8" t="str">
        <f>IFERROR(__xludf.DUMMYFUNCTION("""COMPUTED_VALUE"""),"Natalie (7/9): Tony’s the biggest threat in the game, and getting him out would be ideal. So there’s two options: Michele and Sarah. The reason I wouldn’t want Sarah beating Tony is that gives her this really strong story at the end. So option one then is"&amp;" Michele and Tony go to fire.")</f>
        <v>Natalie (7/9): Tony’s the biggest threat in the game, and getting him out would be ideal. So there’s two options: Michele and Sarah. The reason I wouldn’t want Sarah beating Tony is that gives her this really strong story at the end. So option one then is Michele and Tony go to fire.</v>
      </c>
    </row>
    <row r="112">
      <c r="A112" s="6"/>
      <c r="B112" s="8" t="str">
        <f>IFERROR(__xludf.DUMMYFUNCTION("""COMPUTED_VALUE"""),"Natalie (8/9): Tonight, I’m sitting in the front seat, after being in the back seat all this time, getting voted off first. I would rather be in this position than having somebody else dictate what’s gonna happen with my fate on the game. I have all the p"&amp;"ower and the biggest and last decision of the game.")</f>
        <v>Natalie (8/9): Tonight, I’m sitting in the front seat, after being in the back seat all this time, getting voted off first. I would rather be in this position than having somebody else dictate what’s gonna happen with my fate on the game. I have all the power and the biggest and last decision of the game.</v>
      </c>
    </row>
    <row r="113">
      <c r="A113" s="6"/>
      <c r="B113" s="8" t="str">
        <f>IFERROR(__xludf.DUMMYFUNCTION("""COMPUTED_VALUE"""),"Natalie (9/9): Even though I have a very nontraditional path to the Final Three, I took the hand I was dealt and said, “You know what? I’m gonna play the best damn Extinction game I can.” I knew that I had the grit, that I had the strength and the willpow"&amp;"er to do what it takes. I never gave up, and I was relentless in my effort to come back into the game. The most important thing I have to get across to the jury is to prove to the people that don’t believe in me I was able to duke it out with the best of "&amp;"the best and I came out on top. So I’m going to be confident, be proud, and prove that I deserve this two million dollars.")</f>
        <v>Natalie (9/9): Even though I have a very nontraditional path to the Final Three, I took the hand I was dealt and said, “You know what? I’m gonna play the best damn Extinction game I can.” I knew that I had the grit, that I had the strength and the willpower to do what it takes. I never gave up, and I was relentless in my effort to come back into the game. The most important thing I have to get across to the jury is to prove to the people that don’t believe in me I was able to duke it out with the best of the best and I came out on top. So I’m going to be confident, be proud, and prove that I deserve this two million dollars.</v>
      </c>
    </row>
    <row r="114">
      <c r="A114" s="6"/>
      <c r="B114" s="8"/>
    </row>
    <row r="115">
      <c r="A115" s="6"/>
      <c r="B115" s="8"/>
    </row>
    <row r="116">
      <c r="A116" s="6" t="s">
        <v>2</v>
      </c>
      <c r="B116" s="4" t="str">
        <f>IFERROR(__xludf.DUMMYFUNCTION("FILTER('Data Entry'!$A:$A,LEFT('Data Entry'!$A:$A,LEN(A116))=A116)"),"Michele (1/2): Everybody is going to be laying it all on the line.")</f>
        <v>Michele (1/2): Everybody is going to be laying it all on the line.</v>
      </c>
    </row>
    <row r="117">
      <c r="A117" s="7"/>
      <c r="B117" s="8" t="str">
        <f>IFERROR(__xludf.DUMMYFUNCTION("""COMPUTED_VALUE"""),"Michele (2/2): Tribal probably couldn’t have gone worse. It sucked that Natalie went home, but it sucked more that I was left out of the vote. I went into this, feeling, like, so much pressure, because I feel like I had something to prove. People were a b"&amp;"it surprised by my win when I was up against people who played bigger, flashier games than me. And now to not have the numbers is the worst possible case scenario.")</f>
        <v>Michele (2/2): Tribal probably couldn’t have gone worse. It sucked that Natalie went home, but it sucked more that I was left out of the vote. I went into this, feeling, like, so much pressure, because I feel like I had something to prove. People were a bit surprised by my win when I was up against people who played bigger, flashier games than me. And now to not have the numbers is the worst possible case scenario.</v>
      </c>
    </row>
    <row r="118">
      <c r="A118" s="6"/>
      <c r="B118" s="8" t="str">
        <f>IFERROR(__xludf.DUMMYFUNCTION("""COMPUTED_VALUE"""),"Michele (1/3): Nobody wanted to walk off. We know this game inside and out, and we know what happens when you are the first to walk off and start strategizing.")</f>
        <v>Michele (1/3): Nobody wanted to walk off. We know this game inside and out, and we know what happens when you are the first to walk off and start strategizing.</v>
      </c>
    </row>
    <row r="119">
      <c r="A119" s="6"/>
      <c r="B119" s="8" t="str">
        <f>IFERROR(__xludf.DUMMYFUNCTION("""COMPUTED_VALUE"""),"Michele (2/3): Right now it seems absolutely essential that we break up the trio Rob, Ethan and Parvati, because they’re running the show. But it pisses me off that Adam would go scurry on over to Rob and tell him the whole plan to vote Parvati and throw "&amp;"me and Jeremy under the bus. So I could absolutely take out Adam tonight. Now I have to get the wheels turning, and I have to start talking to people and figuring out what the plan is.")</f>
        <v>Michele (2/3): Right now it seems absolutely essential that we break up the trio Rob, Ethan and Parvati, because they’re running the show. But it pisses me off that Adam would go scurry on over to Rob and tell him the whole plan to vote Parvati and throw me and Jeremy under the bus. So I could absolutely take out Adam tonight. Now I have to get the wheels turning, and I have to start talking to people and figuring out what the plan is.</v>
      </c>
    </row>
    <row r="120">
      <c r="A120" s="6"/>
      <c r="B120" s="8" t="str">
        <f>IFERROR(__xludf.DUMMYFUNCTION("""COMPUTED_VALUE"""),"Michele (3/3): Me and Jeremy hold a lot of power tonight because we’re deciding the future of this tribe. We can either take out one of the power trio or take out the person who’s playing both sides, which is Adam. I do feel pressure coming into this seas"&amp;"on. People didn’t think I deserved my win, but I feel like I am proving that they were wrong.")</f>
        <v>Michele (3/3): Me and Jeremy hold a lot of power tonight because we’re deciding the future of this tribe. We can either take out one of the power trio or take out the person who’s playing both sides, which is Adam. I do feel pressure coming into this season. People didn’t think I deserved my win, but I feel like I am proving that they were wrong.</v>
      </c>
    </row>
    <row r="121">
      <c r="A121" s="6"/>
      <c r="B121" s="8" t="str">
        <f>IFERROR(__xludf.DUMMYFUNCTION("""COMPUTED_VALUE"""),"Michele (1/1): Wow, Adam went and opened his big mouth again. He’s playing both sides over and over and over again. I’m so sick of it.")</f>
        <v>Michele (1/1): Wow, Adam went and opened his big mouth again. He’s playing both sides over and over and over again. I’m so sick of it.</v>
      </c>
    </row>
    <row r="122">
      <c r="A122" s="6"/>
      <c r="B122" s="8" t="str">
        <f>IFERROR(__xludf.DUMMYFUNCTION("""COMPUTED_VALUE"""),"Michele (1/3): Oh, my God, how the heck did I get stuck stranded on an island with my ex-boyfriend? Wendell and I dated briefly, which is a saga in its own. Even though our relationship didn’t necessarily work out, I’m hoping this can work a little bit be"&amp;"tter than our dating.")</f>
        <v>Michele (1/3): Oh, my God, how the heck did I get stuck stranded on an island with my ex-boyfriend? Wendell and I dated briefly, which is a saga in its own. Even though our relationship didn’t necessarily work out, I’m hoping this can work a little bit better than our dating.</v>
      </c>
    </row>
    <row r="123">
      <c r="A123" s="6"/>
      <c r="B123" s="8" t="str">
        <f>IFERROR(__xludf.DUMMYFUNCTION("""COMPUTED_VALUE"""),"Michele (2/3): Wendell, when he got here, he kept his distance from Parv and I, and, honestly, I’m not very surprised that he’s playing this game like that, because that’s how it was in our relationship in the first place. Wendell, right now, is sending m"&amp;"e the “You up?” text and I just wanna be like, “New season. Who dis?” It’s really hard to have Wendell here and not have bad blood, because I wanna be like, “You’ve broken my trust in real life, and you hurt me because of it.”")</f>
        <v>Michele (2/3): Wendell, when he got here, he kept his distance from Parv and I, and, honestly, I’m not very surprised that he’s playing this game like that, because that’s how it was in our relationship in the first place. Wendell, right now, is sending me the “You up?” text and I just wanna be like, “New season. Who dis?” It’s really hard to have Wendell here and not have bad blood, because I wanna be like, “You’ve broken my trust in real life, and you hurt me because of it.”</v>
      </c>
    </row>
    <row r="124">
      <c r="A124" s="6"/>
      <c r="B124" s="8" t="str">
        <f>IFERROR(__xludf.DUMMYFUNCTION("""COMPUTED_VALUE"""),"Michele (3/3): Of course I don’t wanna get burned by Wendell again in this game like I got burnt dating him. This is a game for 2 million dollars, and better believe that I can separate my relationship with Wendell from playing this game and I will take h"&amp;"im out if that’s necessary.")</f>
        <v>Michele (3/3): Of course I don’t wanna get burned by Wendell again in this game like I got burnt dating him. This is a game for 2 million dollars, and better believe that I can separate my relationship with Wendell from playing this game and I will take him out if that’s necessary.</v>
      </c>
    </row>
    <row r="125">
      <c r="A125" s="6"/>
      <c r="B125" s="8" t="str">
        <f>IFERROR(__xludf.DUMMYFUNCTION("""COMPUTED_VALUE"""),"Michele (1/2): I hate to say it, but honestly, I don’t think this plan is gonna work. These three guys are tight. They’re not gonna vote each other out at this point. And it sucks. Parv is my best friend out here, but I don’t know if I can save her. So if"&amp;" she’s already going home, all I can do is try to see if there’s some way for it to benefit my game.")</f>
        <v>Michele (1/2): I hate to say it, but honestly, I don’t think this plan is gonna work. These three guys are tight. They’re not gonna vote each other out at this point. And it sucks. Parv is my best friend out here, but I don’t know if I can save her. So if she’s already going home, all I can do is try to see if there’s some way for it to benefit my game.</v>
      </c>
    </row>
    <row r="126">
      <c r="A126" s="6"/>
      <c r="B126" s="8" t="str">
        <f>IFERROR(__xludf.DUMMYFUNCTION("""COMPUTED_VALUE"""),"Michele (2/2): Wendell doesn’t trust me. That much is very clear. I’ve offered to betray Parvati, and he still doesn’t trust me. And I’m pissed, because when I was dating him, I was the one who got burned. So why would I move forward with somebody who I’m"&amp;" giving, giving, giving and they’re taking, taking, taking?")</f>
        <v>Michele (2/2): Wendell doesn’t trust me. That much is very clear. I’ve offered to betray Parvati, and he still doesn’t trust me. And I’m pissed, because when I was dating him, I was the one who got burned. So why would I move forward with somebody who I’m giving, giving, giving and they’re taking, taking, taking?</v>
      </c>
    </row>
    <row r="127">
      <c r="A127" s="6"/>
      <c r="B127" s="8" t="str">
        <f>IFERROR(__xludf.DUMMYFUNCTION("""COMPUTED_VALUE"""),"Michele (2/2): For this vote, there are pros and cons for who we should vote out tonight, Yul or Wendell. I have been really looking to get Wendell out of this game, because I’m thinking about my past with Wendell and how I’ve been hurt by him. So I would"&amp;" love some revenge and to go that direction just to make sure that I don’t fall for his tricks twice. But it makes sense to get rid of Yul because he’s super strategic, and he will probably win at the end of this game. So this vote is so difficult. But I "&amp;"went four years feeling like I might not have deserved to win my first season, and every single day and every decision that I make, I’m proving it, that I deserve it this time, and I deserved it that time.")</f>
        <v>Michele (2/2): For this vote, there are pros and cons for who we should vote out tonight, Yul or Wendell. I have been really looking to get Wendell out of this game, because I’m thinking about my past with Wendell and how I’ve been hurt by him. So I would love some revenge and to go that direction just to make sure that I don’t fall for his tricks twice. But it makes sense to get rid of Yul because he’s super strategic, and he will probably win at the end of this game. So this vote is so difficult. But I went four years feeling like I might not have deserved to win my first season, and every single day and every decision that I make, I’m proving it, that I deserve it this time, and I deserved it that time.</v>
      </c>
    </row>
    <row r="128">
      <c r="A128" s="6"/>
      <c r="B128" s="8" t="str">
        <f>IFERROR(__xludf.DUMMYFUNCTION("""COMPUTED_VALUE"""),"Michele (1/4): I am really, really annoyed. I hate getting blindsided, to be perfectly honest. And the fact is that I wanted Wendell out. I’ve told these people that I was on board with that, and yet here we are, me blindsided, on the wrong side of the vo"&amp;"tes again. I feel like déjà vu from Day 2.")</f>
        <v>Michele (1/4): I am really, really annoyed. I hate getting blindsided, to be perfectly honest. And the fact is that I wanted Wendell out. I’ve told these people that I was on board with that, and yet here we are, me blindsided, on the wrong side of the votes again. I feel like déjà vu from Day 2.</v>
      </c>
    </row>
    <row r="129">
      <c r="A129" s="6"/>
      <c r="B129" s="8" t="str">
        <f>IFERROR(__xludf.DUMMYFUNCTION("""COMPUTED_VALUE"""),"Michele (2/4): This game has been such an emotional roller coaster. Last night was a seriously low point in the game for me. And then, this morning, I received Wendell’s Fire Token, which puts me at four Fire Tokens. And I think that makes me the richest "&amp;"person out here. So, I get back to camp and I notice something in my bag. So I scurry off and I pull out… ♪ Dun, dun, dun ♪ this beautiful 50/50 Coin advantage. (chuckles)")</f>
        <v>Michele (2/4): This game has been such an emotional roller coaster. Last night was a seriously low point in the game for me. And then, this morning, I received Wendell’s Fire Token, which puts me at four Fire Tokens. And I think that makes me the richest person out here. So, I get back to camp and I notice something in my bag. So I scurry off and I pull out… ♪ Dun, dun, dun ♪ this beautiful 50/50 Coin advantage. (chuckles)</v>
      </c>
    </row>
    <row r="130">
      <c r="A130" s="6"/>
      <c r="B130" s="8" t="str">
        <f>IFERROR(__xludf.DUMMYFUNCTION("""COMPUTED_VALUE"""),"Michele (3/4): This coin is 50/50, and I truly feel 50/50 on whether or not I should take the advantage.")</f>
        <v>Michele (3/4): This coin is 50/50, and I truly feel 50/50 on whether or not I should take the advantage.</v>
      </c>
    </row>
    <row r="131">
      <c r="A131" s="6"/>
      <c r="B131" s="8" t="str">
        <f>IFERROR(__xludf.DUMMYFUNCTION("""COMPUTED_VALUE"""),"Michele (4/4): But at the reward today, we had fortune cookies. And two of mine were, “As the purse is emptied, the heart is filled.” And the other is, “Don’t be afraid of taking that big step.” So now I feel like the Survivor gods came down and put these"&amp;" fortunes in my fortune cookie to say, “Michele, jump on this and get yourself some god-darn power in this game of Survivor.” So I’m gonna trade in my four Fire Tokens for this beautiful advantage.")</f>
        <v>Michele (4/4): But at the reward today, we had fortune cookies. And two of mine were, “As the purse is emptied, the heart is filled.” And the other is, “Don’t be afraid of taking that big step.” So now I feel like the Survivor gods came down and put these fortunes in my fortune cookie to say, “Michele, jump on this and get yourself some god-darn power in this game of Survivor.” So I’m gonna trade in my four Fire Tokens for this beautiful advantage.</v>
      </c>
    </row>
    <row r="132">
      <c r="A132" s="6"/>
      <c r="B132" s="8" t="str">
        <f>IFERROR(__xludf.DUMMYFUNCTION("""COMPUTED_VALUE"""),"Michele (1/3): The obvious situation when you’re left out of a vote and nobody seems to trust you is that you’re probably on the bottom. So, me, Kim, Jeremy and Denise are spinning around like tops, trying to figure out what the heck is going on. Because,"&amp;" obviously, we are gonna be picked off.")</f>
        <v>Michele (1/3): The obvious situation when you’re left out of a vote and nobody seems to trust you is that you’re probably on the bottom. So, me, Kim, Jeremy and Denise are spinning around like tops, trying to figure out what the heck is going on. Because, obviously, we are gonna be picked off.</v>
      </c>
    </row>
    <row r="133">
      <c r="A133" s="6"/>
      <c r="B133" s="8" t="str">
        <f>IFERROR(__xludf.DUMMYFUNCTION("""COMPUTED_VALUE"""),"Michele (2/3): Tony asks me for Fire Tokens, and I’m like, “Oh, crap,” because, in actuality, I have zero Fire Tokens left at this point, ‘cause I spent it on my 50/50 coin. But I don’t want people knowing about my advantage. So I have to piece together, "&amp;"scramble together some kind of cock-and-bull story about me using my Fire Tokens for an advantage on Edge of Extinction.")</f>
        <v>Michele (2/3): Tony asks me for Fire Tokens, and I’m like, “Oh, crap,” because, in actuality, I have zero Fire Tokens left at this point, ‘cause I spent it on my 50/50 coin. But I don’t want people knowing about my advantage. So I have to piece together, scramble together some kind of cock-and-bull story about me using my Fire Tokens for an advantage on Edge of Extinction.</v>
      </c>
    </row>
    <row r="134">
      <c r="A134" s="6"/>
      <c r="B134" s="8" t="str">
        <f>IFERROR(__xludf.DUMMYFUNCTION("""COMPUTED_VALUE"""),"Michele (3/3): He needs the six tokens by the Immunity Challenge. Time is tickin’.")</f>
        <v>Michele (3/3): He needs the six tokens by the Immunity Challenge. Time is tickin’.</v>
      </c>
    </row>
    <row r="135">
      <c r="A135" s="6"/>
      <c r="B135" s="8" t="str">
        <f>IFERROR(__xludf.DUMMYFUNCTION("""COMPUTED_VALUE"""),"Michele (1/3): Tony has been running the show, and we’ve been left out of the loop. We’ve been made fools of. And I think a lot of us are feeling that way right now. This game is about power. And this seems like a perfect opportunity to gain a little bit "&amp;"of control in this game and take out Tony.")</f>
        <v>Michele (1/3): Tony has been running the show, and we’ve been left out of the loop. We’ve been made fools of. And I think a lot of us are feeling that way right now. This game is about power. And this seems like a perfect opportunity to gain a little bit of control in this game and take out Tony.</v>
      </c>
    </row>
    <row r="136">
      <c r="A136" s="6"/>
      <c r="B136" s="8" t="str">
        <f>IFERROR(__xludf.DUMMYFUNCTION("""COMPUTED_VALUE"""),"Michele (2/3): I am distraught. I’ve been close with Jeremy since Day 1 in this game. He’s kind of been, like, my true family out here. But… I don't know how we get out of this pickle.")</f>
        <v>Michele (2/3): I am distraught. I’ve been close with Jeremy since Day 1 in this game. He’s kind of been, like, my true family out here. But… I don't know how we get out of this pickle.</v>
      </c>
    </row>
    <row r="137">
      <c r="A137" s="6"/>
      <c r="B137" s="8" t="str">
        <f>IFERROR(__xludf.DUMMYFUNCTION("""COMPUTED_VALUE"""),"Michele (3/3): Everybody is voting Jeremy, and I don’t think that I can shift the tides and save him. I have to write Jeremy’s name down, but it doesn’t mean that I can’t try to throw him a bone to help him out.")</f>
        <v>Michele (3/3): Everybody is voting Jeremy, and I don’t think that I can shift the tides and save him. I have to write Jeremy’s name down, but it doesn’t mean that I can’t try to throw him a bone to help him out.</v>
      </c>
    </row>
    <row r="138">
      <c r="A138" s="6"/>
      <c r="B138" s="8" t="str">
        <f>IFERROR(__xludf.DUMMYFUNCTION("""COMPUTED_VALUE"""),"Michele (1/2): Tribal Council was a disaster, as usual. I think the votes are all going to Jeremy, so I gave Jeremy the 50/50 advantage, and he decided to not play it. But I guess this Tribal Council ended with a positive outcome because Jeremy is still h"&amp;"ere. On the flip side, people know that I was willing to play my advantage for him, so now everybody knows about my advantage. I’ve been wanting to play this really aggressive game, but I sort of feel like I took a butter knife to a gunfight, and I don’t "&amp;"really know how I can recover.")</f>
        <v>Michele (1/2): Tribal Council was a disaster, as usual. I think the votes are all going to Jeremy, so I gave Jeremy the 50/50 advantage, and he decided to not play it. But I guess this Tribal Council ended with a positive outcome because Jeremy is still here. On the flip side, people know that I was willing to play my advantage for him, so now everybody knows about my advantage. I’ve been wanting to play this really aggressive game, but I sort of feel like I took a butter knife to a gunfight, and I don’t really know how I can recover.</v>
      </c>
    </row>
    <row r="139">
      <c r="A139" s="6"/>
      <c r="B139" s="8" t="str">
        <f>IFERROR(__xludf.DUMMYFUNCTION("""COMPUTED_VALUE"""),"Michele (2/2): Ben is saying, “Keep an eye out for Jeremy. He’s gonna ask you for your advantage.” And then Ben is going to Jeremy and saying, “Ask Michele for her advantage and see if she’ll give it to you.” So he’s playing both sides. Ben going-- that’s"&amp;" great for me, and Jeremy going-- that’s worse for me, because me and Nick are gonna be picked off next. So I have a best-case scenario, or worst-case scenario, and I’m just hoping it leans more towards this side than towards Jeremy.")</f>
        <v>Michele (2/2): Ben is saying, “Keep an eye out for Jeremy. He’s gonna ask you for your advantage.” And then Ben is going to Jeremy and saying, “Ask Michele for her advantage and see if she’ll give it to you.” So he’s playing both sides. Ben going-- that’s great for me, and Jeremy going-- that’s worse for me, because me and Nick are gonna be picked off next. So I have a best-case scenario, or worst-case scenario, and I’m just hoping it leans more towards this side than towards Jeremy.</v>
      </c>
    </row>
    <row r="140">
      <c r="A140" s="6"/>
      <c r="B140" s="8" t="str">
        <f>IFERROR(__xludf.DUMMYFUNCTION("""COMPUTED_VALUE"""),"Michele (1/8): Me and Nick are on the bottom, and Nick is too naive to see it. But I have to try to find an avenue for myself, because nobody out here-- nobody wants to take me any further than where I am right now. But I know that I do some of my best wo"&amp;"rk when my back is against a wall. And my back is against a wall, and they haven’t seen the sassy Michele from Jersey. So it’s time for me to kick it into high gear. They better buckle in, because I’m about to go out fighting.")</f>
        <v>Michele (1/8): Me and Nick are on the bottom, and Nick is too naive to see it. But I have to try to find an avenue for myself, because nobody out here-- nobody wants to take me any further than where I am right now. But I know that I do some of my best work when my back is against a wall. And my back is against a wall, and they haven’t seen the sassy Michele from Jersey. So it’s time for me to kick it into high gear. They better buckle in, because I’m about to go out fighting.</v>
      </c>
    </row>
    <row r="141">
      <c r="A141" s="6"/>
      <c r="B141" s="8" t="str">
        <f>IFERROR(__xludf.DUMMYFUNCTION("""COMPUTED_VALUE"""),"Michele (2/8): I have been mad more times in this game than I’ve been mad in a year of my life. But last night might have been the peak of anger for me. I don’t trust anybody. (tearfully) Nobody trusts me. And I’m very frustrated, because right now, every"&amp;"body’s playing scared. And I’m the only one out here who’s willing to throw things at the wall, because I have nothing to lose.")</f>
        <v>Michele (2/8): I have been mad more times in this game than I’ve been mad in a year of my life. But last night might have been the peak of anger for me. I don’t trust anybody. (tearfully) Nobody trusts me. And I’m very frustrated, because right now, everybody’s playing scared. And I’m the only one out here who’s willing to throw things at the wall, because I have nothing to lose.</v>
      </c>
    </row>
    <row r="142">
      <c r="A142" s="6"/>
      <c r="B142" s="8" t="str">
        <f>IFERROR(__xludf.DUMMYFUNCTION("""COMPUTED_VALUE"""),"Michele (3/8): So, I just might throw a Hail Mary in that direction and see if anybody bites on it. And you have Tony over here who’s controlled most of the votes. He is a huge threat.")</f>
        <v>Michele (3/8): So, I just might throw a Hail Mary in that direction and see if anybody bites on it. And you have Tony over here who’s controlled most of the votes. He is a huge threat.</v>
      </c>
    </row>
    <row r="143">
      <c r="A143" s="6"/>
      <c r="B143" s="8" t="str">
        <f>IFERROR(__xludf.DUMMYFUNCTION("""COMPUTED_VALUE"""),"Michele (4/8): I think when you look at who you should target, me or Tony, I would think go with the bigger threat.")</f>
        <v>Michele (4/8): I think when you look at who you should target, me or Tony, I would think go with the bigger threat.</v>
      </c>
    </row>
    <row r="144">
      <c r="A144" s="6"/>
      <c r="B144" s="8" t="str">
        <f>IFERROR(__xludf.DUMMYFUNCTION("""COMPUTED_VALUE"""),"Michele (5/8): Nick betrayed me on the Jeremy vote. So I wouldn’t be here on the bottom, struggling to keep my fire alit if Nick didn’t turn on me. But I have absolutely nowhere to go. At this point, if I’m voted out tomorrow, then the Fire Tokens are sou"&amp;"venirs in my pocket. All I can do is try to work with what I have, and this is what I have right now.")</f>
        <v>Michele (5/8): Nick betrayed me on the Jeremy vote. So I wouldn’t be here on the bottom, struggling to keep my fire alit if Nick didn’t turn on me. But I have absolutely nowhere to go. At this point, if I’m voted out tomorrow, then the Fire Tokens are souvenirs in my pocket. All I can do is try to work with what I have, and this is what I have right now.</v>
      </c>
    </row>
    <row r="145">
      <c r="A145" s="6"/>
      <c r="B145" s="8" t="str">
        <f>IFERROR(__xludf.DUMMYFUNCTION("""COMPUTED_VALUE"""),"Michele (6/8): I was on a funeral march to my own funeral these past few days. So today, I was ready to fight blood, sweat, tears, to the death for that win, and that’s what I did. (singsongy) So, nah-nah-nah-nah-nah. You can’t get me. (laughs) I won immu"&amp;"nity.")</f>
        <v>Michele (6/8): I was on a funeral march to my own funeral these past few days. So today, I was ready to fight blood, sweat, tears, to the death for that win, and that’s what I did. (singsongy) So, nah-nah-nah-nah-nah. You can’t get me. (laughs) I won immunity.</v>
      </c>
    </row>
    <row r="146">
      <c r="A146" s="6"/>
      <c r="B146" s="8" t="str">
        <f>IFERROR(__xludf.DUMMYFUNCTION("""COMPUTED_VALUE"""),"Michele (7/8): Tony and Nick both seemed pretty receptive to get out Ben. But Denise is here offering herself up on a silver platter, saying, “All right. Take me.”")</f>
        <v>Michele (7/8): Tony and Nick both seemed pretty receptive to get out Ben. But Denise is here offering herself up on a silver platter, saying, “All right. Take me.”</v>
      </c>
    </row>
    <row r="147">
      <c r="A147" s="6"/>
      <c r="B147" s="8" t="str">
        <f>IFERROR(__xludf.DUMMYFUNCTION("""COMPUTED_VALUE"""),"Michele (8/8): I don’t necessarily want Denise to be the next vote. I would love if we could shake things up. But getting people on board with a logical plan in this season is not as simple as it sounds. So, again, we’re at square one, and it’s back on De"&amp;"nise.")</f>
        <v>Michele (8/8): I don’t necessarily want Denise to be the next vote. I would love if we could shake things up. But getting people on board with a logical plan in this season is not as simple as it sounds. So, again, we’re at square one, and it’s back on Denise.</v>
      </c>
    </row>
    <row r="148">
      <c r="A148" s="6"/>
      <c r="B148" s="8" t="str">
        <f>IFERROR(__xludf.DUMMYFUNCTION("""COMPUTED_VALUE"""),"Michele (1/4): I’ve been trying so hard to shake up this game. But it’s been really hard with Tony and Sarah running this game. They have been so loyal to each other. Somebody coming in from the Edge and saying that they want to work with me, that they ha"&amp;"ve an idol and I have the necklace around my neck is pretty much the ideal situation on Day 36.")</f>
        <v>Michele (1/4): I’ve been trying so hard to shake up this game. But it’s been really hard with Tony and Sarah running this game. They have been so loyal to each other. Somebody coming in from the Edge and saying that they want to work with me, that they have an idol and I have the necklace around my neck is pretty much the ideal situation on Day 36.</v>
      </c>
    </row>
    <row r="149">
      <c r="A149" s="6"/>
      <c r="B149" s="8" t="str">
        <f>IFERROR(__xludf.DUMMYFUNCTION("""COMPUTED_VALUE"""),"Michele (2/4): What an absolute disaster. Sarah knows now that Natalie has an idol and I have nothing. And since I don’t see those three cracking on each other, I am the obvious target tonight.")</f>
        <v>Michele (2/4): What an absolute disaster. Sarah knows now that Natalie has an idol and I have nothing. And since I don’t see those three cracking on each other, I am the obvious target tonight.</v>
      </c>
    </row>
    <row r="150">
      <c r="A150" s="6"/>
      <c r="B150" s="8" t="str">
        <f>IFERROR(__xludf.DUMMYFUNCTION("""COMPUTED_VALUE"""),"Michele (3/4): I would love to win the fire-making challenge. It’s a really good endcap. It’s just a really risky way to end the game. But it’s times like this when, honestly, my strengths have come out.")</f>
        <v>Michele (3/4): I would love to win the fire-making challenge. It’s a really good endcap. It’s just a really risky way to end the game. But it’s times like this when, honestly, my strengths have come out.</v>
      </c>
    </row>
    <row r="151">
      <c r="A151" s="6"/>
      <c r="B151" s="8" t="str">
        <f>IFERROR(__xludf.DUMMYFUNCTION("""COMPUTED_VALUE"""),"Michele (4/4): My last season, I achieved the ultimate accomplishment by winning Survivor. But I got so much feedback from the public and from my fellow contestants that maybe I wasn’t the most deserving person. It took something that was my biggest accom"&amp;"plishment and made it into one of my toughest moments in my life. But, every single day out here, I proved to myself that I think I am one of the very, very best in this game. I’ve been on the bottom, constantly having to fight my way out of it. And now, "&amp;"here I am again, in the Final Three, and I feel like this has closed a wound that has been open for me for a while. And I will go in tonight and make sure that I do my darndest to win.")</f>
        <v>Michele (4/4): My last season, I achieved the ultimate accomplishment by winning Survivor. But I got so much feedback from the public and from my fellow contestants that maybe I wasn’t the most deserving person. It took something that was my biggest accomplishment and made it into one of my toughest moments in my life. But, every single day out here, I proved to myself that I think I am one of the very, very best in this game. I’ve been on the bottom, constantly having to fight my way out of it. And now, here I am again, in the Final Three, and I feel like this has closed a wound that has been open for me for a while. And I will go in tonight and make sure that I do my darndest to win.</v>
      </c>
    </row>
    <row r="152">
      <c r="A152" s="6"/>
      <c r="B152" s="8"/>
    </row>
    <row r="153">
      <c r="A153" s="6"/>
      <c r="B153" s="8"/>
    </row>
    <row r="154">
      <c r="A154" s="6" t="s">
        <v>3</v>
      </c>
      <c r="B154" s="4" t="str">
        <f>IFERROR(__xludf.DUMMYFUNCTION("FILTER('Data Entry'!$A:$A,LEFT('Data Entry'!$A:$A,LEN(A154))=A154)"),"Sarah (1/2): It’s going to be a bloodbath.")</f>
        <v>Sarah (1/2): It’s going to be a bloodbath.</v>
      </c>
    </row>
    <row r="155">
      <c r="A155" s="7"/>
      <c r="B155" s="8" t="str">
        <f>IFERROR(__xludf.DUMMYFUNCTION("""COMPUTED_VALUE"""),"Sarah (2/2): Even though I’m the most recent female winner out here, it’s pretty nerve-racking, because I have nine of the most intimidating women right next to me. I mean, Winners at War? It just sounds nasty.")</f>
        <v>Sarah (2/2): Even though I’m the most recent female winner out here, it’s pretty nerve-racking, because I have nine of the most intimidating women right next to me. I mean, Winners at War? It just sounds nasty.</v>
      </c>
    </row>
    <row r="156">
      <c r="A156" s="7"/>
      <c r="B156" s="8" t="str">
        <f>IFERROR(__xludf.DUMMYFUNCTION("""COMPUTED_VALUE"""),"Sarah (1/2): I’ve known Tony for six years. I love the guy. And I knew people would, too, if they just got to know him. But we don’t want to seem like we’re too much of a pair, so we’re trying to keep our distance from each other.")</f>
        <v>Sarah (1/2): I’ve known Tony for six years. I love the guy. And I knew people would, too, if they just got to know him. But we don’t want to seem like we’re too much of a pair, so we’re trying to keep our distance from each other.</v>
      </c>
    </row>
    <row r="157">
      <c r="A157" s="6"/>
      <c r="B157" s="8" t="str">
        <f>IFERROR(__xludf.DUMMYFUNCTION("""COMPUTED_VALUE"""),"Sarah (2/2): The last time Cops-R-Us happened, the other half of Cops-R-Us voted this half of Cops-R-Us out of the game. I didn’t know how Tony operates. It was like we were brand-new partners out on the street. Now I know my partner. And as long as nobod"&amp;"y knows about Cops-R-Us, Cops-R-Us can work.")</f>
        <v>Sarah (2/2): The last time Cops-R-Us happened, the other half of Cops-R-Us voted this half of Cops-R-Us out of the game. I didn’t know how Tony operates. It was like we were brand-new partners out on the street. Now I know my partner. And as long as nobody knows about Cops-R-Us, Cops-R-Us can work.</v>
      </c>
    </row>
    <row r="158">
      <c r="A158" s="6"/>
      <c r="B158" s="8" t="str">
        <f>IFERROR(__xludf.DUMMYFUNCTION("""COMPUTED_VALUE"""),"Sarah (1/3): I’m going through my bag, and I see something in there that I didn’t put in there. So, I get a free second, and I walk out of camp and find a good spot to hide. And I pull out a… note.")</f>
        <v>Sarah (1/3): I’m going through my bag, and I see something in there that I didn’t put in there. So, I get a free second, and I walk out of camp and find a good spot to hide. And I pull out a… note.</v>
      </c>
    </row>
    <row r="159">
      <c r="A159" s="6"/>
      <c r="B159" s="8" t="str">
        <f>IFERROR(__xludf.DUMMYFUNCTION("""COMPUTED_VALUE"""),"Sarah (2/3): This is a huge decision, because I’ve successfully played the Steal a Vote in Game Changers. I know how it’s played, and I know how powerful it can be. So this is definitely something I would like to have in my back pocket. But there’s a lot "&amp;"at stake. First of all, it’s gonna cost me my Fire Token, the one token that I have. And then I gotta sneak out of my camp without getting caught. I also have to infiltrate a camp that I know nothing about. I mean, I haven’t gotten to do recon on that cam"&amp;"p at all. If it was any other season, I’d probably turn it down. But it’s Winners at War, and I’m ready to go to battle. So I’m going for it. As a cop, this feels like I’m suiting up to go do a search warrant right now, but nobody enters a building alone."&amp;" You wait for your backup to get there. So I might have to tap in one of my other fellow police officers to help me out with this mission.")</f>
        <v>Sarah (2/3): This is a huge decision, because I’ve successfully played the Steal a Vote in Game Changers. I know how it’s played, and I know how powerful it can be. So this is definitely something I would like to have in my back pocket. But there’s a lot at stake. First of all, it’s gonna cost me my Fire Token, the one token that I have. And then I gotta sneak out of my camp without getting caught. I also have to infiltrate a camp that I know nothing about. I mean, I haven’t gotten to do recon on that camp at all. If it was any other season, I’d probably turn it down. But it’s Winners at War, and I’m ready to go to battle. So I’m going for it. As a cop, this feels like I’m suiting up to go do a search warrant right now, but nobody enters a building alone. You wait for your backup to get there. So I might have to tap in one of my other fellow police officers to help me out with this mission.</v>
      </c>
    </row>
    <row r="160">
      <c r="A160" s="6"/>
      <c r="B160" s="8" t="str">
        <f>IFERROR(__xludf.DUMMYFUNCTION("""COMPUTED_VALUE"""),"Sarah (3/3): I make my way down the trail, and I get right to the edge of camp, and it is pitch black; I can’t see anything. And it’s foreign territory. I have no idea what’s going on. So I start crawling around, looking for these torches. I get just past"&amp;" the fire, and off to my right, I see all the torches. I’m like, “Bingo!” Here’s the problem: I have to get to the top of these things, and they’re taller than I am. So I’m gonna have to stand up and be completely exposed. I’m looking in the top of the to"&amp;"rches, I’m putting my hand in, and I don’t feel it in any of ‘em. There is a guy sleeping literally ten feet from where I’m doing this, and I’m clanging torches. I’m snapping twigs when I step. It’s a complete disaster. This is not how I envisioned this g"&amp;"oing. Finally, I feel it. I’m like, “This is it.” Pull it out, stick it in my pants without them waking up and I bolted. Mission accomplished.")</f>
        <v>Sarah (3/3): I make my way down the trail, and I get right to the edge of camp, and it is pitch black; I can’t see anything. And it’s foreign territory. I have no idea what’s going on. So I start crawling around, looking for these torches. I get just past the fire, and off to my right, I see all the torches. I’m like, “Bingo!” Here’s the problem: I have to get to the top of these things, and they’re taller than I am. So I’m gonna have to stand up and be completely exposed. I’m looking in the top of the torches, I’m putting my hand in, and I don’t feel it in any of ‘em. There is a guy sleeping literally ten feet from where I’m doing this, and I’m clanging torches. I’m snapping twigs when I step. It’s a complete disaster. This is not how I envisioned this going. Finally, I feel it. I’m like, “This is it.” Pull it out, stick it in my pants without them waking up and I bolted. Mission accomplished.</v>
      </c>
    </row>
    <row r="161">
      <c r="A161" s="6"/>
      <c r="B161" s="8" t="str">
        <f>IFERROR(__xludf.DUMMYFUNCTION("""COMPUTED_VALUE"""),"Sarah (1/3): I think with everybody being a veteran player, we’ve come back and we’re taking advantage of our playground. I’m having the most fun I’ve ever had out here.")</f>
        <v>Sarah (1/3): I think with everybody being a veteran player, we’ve come back and we’re taking advantage of our playground. I’m having the most fun I’ve ever had out here.</v>
      </c>
    </row>
    <row r="162">
      <c r="A162" s="6"/>
      <c r="B162" s="8" t="str">
        <f>IFERROR(__xludf.DUMMYFUNCTION("""COMPUTED_VALUE"""),"Sarah (2/3): At this point, I know people don’t trust Tyson. But, surprisingly, Tyson and I have this bond, and it’s-it’s great. We mesh so well together, and those are the types of people that you rely on.")</f>
        <v>Sarah (2/3): At this point, I know people don’t trust Tyson. But, surprisingly, Tyson and I have this bond, and it’s-it’s great. We mesh so well together, and those are the types of people that you rely on.</v>
      </c>
    </row>
    <row r="163">
      <c r="A163" s="6"/>
      <c r="B163" s="8" t="str">
        <f>IFERROR(__xludf.DUMMYFUNCTION("""COMPUTED_VALUE"""),"Sarah (3/3): Tony’s right. The big threats, we need to band together ‘cause we’re being bamboozled. Kim and I are 100% on board. The problem is it all hinges on Sandra. If Sandra’s not on board, the plan doesn’t work.")</f>
        <v>Sarah (3/3): Tony’s right. The big threats, we need to band together ‘cause we’re being bamboozled. Kim and I are 100% on board. The problem is it all hinges on Sandra. If Sandra’s not on board, the plan doesn’t work.</v>
      </c>
    </row>
    <row r="164">
      <c r="A164" s="6"/>
      <c r="B164" s="8" t="str">
        <f>IFERROR(__xludf.DUMMYFUNCTION("""COMPUTED_VALUE"""),"Sarah (1/4): I definitely did not want to swap. We had a phenomenal group at Dakal. Right now, I have the Steal a Vote advantage. So I can save Sophie and I through one Tribal. But it’s not something that I want to use unless necessary, because then I’ve "&amp;"got nothing.")</f>
        <v>Sarah (1/4): I definitely did not want to swap. We had a phenomenal group at Dakal. Right now, I have the Steal a Vote advantage. So I can save Sophie and I through one Tribal. But it’s not something that I want to use unless necessary, because then I’ve got nothing.</v>
      </c>
    </row>
    <row r="165">
      <c r="A165" s="6"/>
      <c r="B165" s="8" t="str">
        <f>IFERROR(__xludf.DUMMYFUNCTION("""COMPUTED_VALUE"""),"Sarah (2/4): Sophie and I are asking the boys questions, and you can feel the tension. Either they’re gonna stay blue strong, or are the boys three free agents for Sophie and I to scoop one of ‘em up?")</f>
        <v>Sarah (2/4): Sophie and I are asking the boys questions, and you can feel the tension. Either they’re gonna stay blue strong, or are the boys three free agents for Sophie and I to scoop one of ‘em up?</v>
      </c>
    </row>
    <row r="166">
      <c r="A166" s="6"/>
      <c r="B166" s="8" t="str">
        <f>IFERROR(__xludf.DUMMYFUNCTION("""COMPUTED_VALUE"""),"Sarah (3/4): Rob’s energy around camp is really negative. I would feel a lot more comfortable if I could have a legitimate conversations with Adam and Ben. But that’s Rob’s style of play. He implements the buddy system. But, I mean, this is the buddy syst"&amp;"em on steroids. It’s basically babysitter Rob and put all the kids in the playpen. And I’m sorry, but you ain’t putting me in a playpen. So, I’m hoping that we’ll vote Rob out tonight.")</f>
        <v>Sarah (3/4): Rob’s energy around camp is really negative. I would feel a lot more comfortable if I could have a legitimate conversations with Adam and Ben. But that’s Rob’s style of play. He implements the buddy system. But, I mean, this is the buddy system on steroids. It’s basically babysitter Rob and put all the kids in the playpen. And I’m sorry, but you ain’t putting me in a playpen. So, I’m hoping that we’ll vote Rob out tonight.</v>
      </c>
    </row>
    <row r="167">
      <c r="A167" s="6"/>
      <c r="B167" s="8" t="str">
        <f>IFERROR(__xludf.DUMMYFUNCTION("""COMPUTED_VALUE"""),"Sarah (4/4): Ben and Adam, they are technically the swing vote in this. However, I have the Steal a Vote advantage, and if I play it tonight, it takes one of the boys’ votes away and adds it to mine and Sophie’s votes, and now we have the majority and we "&amp;"pick who goes home. So, I’ll have it in the event that I feel uncomfortable. But, I mean, obviously, I would like to hand on to it, because this game’s gonna get a whole heck of a lot messier.")</f>
        <v>Sarah (4/4): Ben and Adam, they are technically the swing vote in this. However, I have the Steal a Vote advantage, and if I play it tonight, it takes one of the boys’ votes away and adds it to mine and Sophie’s votes, and now we have the majority and we pick who goes home. So, I’ll have it in the event that I feel uncomfortable. But, I mean, obviously, I would like to hand on to it, because this game’s gonna get a whole heck of a lot messier.</v>
      </c>
    </row>
    <row r="168">
      <c r="A168" s="6"/>
      <c r="B168" s="8" t="str">
        <f>IFERROR(__xludf.DUMMYFUNCTION("""COMPUTED_VALUE"""),"Sarah (1/1): I know where the idol is. It’s in Sophie’s bag. So I say I am going to set this straight.")</f>
        <v>Sarah (1/1): I know where the idol is. It’s in Sophie’s bag. So I say I am going to set this straight.</v>
      </c>
    </row>
    <row r="169">
      <c r="A169" s="6"/>
      <c r="B169" s="8" t="str">
        <f>IFERROR(__xludf.DUMMYFUNCTION("""COMPUTED_VALUE"""),"Sarah (1/1): To be one of twelve sitting at that table, one of the twelve greats, it’s unbelievable. But the lines are so blurred right now that it looks like a big bowl of spaghetti, and you don’t know where one relationship starts and one ends. Everyone"&amp;"’s a lion that’s sitting at the table. It’s just who has the biggest mane right now.")</f>
        <v>Sarah (1/1): To be one of twelve sitting at that table, one of the twelve greats, it’s unbelievable. But the lines are so blurred right now that it looks like a big bowl of spaghetti, and you don’t know where one relationship starts and one ends. Everyone’s a lion that’s sitting at the table. It’s just who has the biggest mane right now.</v>
      </c>
    </row>
    <row r="170">
      <c r="A170" s="6"/>
      <c r="B170" s="8" t="str">
        <f>IFERROR(__xludf.DUMMYFUNCTION("""COMPUTED_VALUE"""),"Sarah (1/2): I gave Nick my reward as a human being to a human being. There was-- no gameplay was in it. It was a complete genuine decision. Nick’s birthday was yesterday. Nick got completely blindsided yesterday. This game is very tough. We’re all away f"&amp;"rom our loved ones. He just got engaged. So I hope it taught everybody a lesson. Just as a world, we can be nicer to each other.")</f>
        <v>Sarah (1/2): I gave Nick my reward as a human being to a human being. There was-- no gameplay was in it. It was a complete genuine decision. Nick’s birthday was yesterday. Nick got completely blindsided yesterday. This game is very tough. We’re all away from our loved ones. He just got engaged. So I hope it taught everybody a lesson. Just as a world, we can be nicer to each other.</v>
      </c>
    </row>
    <row r="171">
      <c r="A171" s="6"/>
      <c r="B171" s="8" t="str">
        <f>IFERROR(__xludf.DUMMYFUNCTION("""COMPUTED_VALUE"""),"Sarah (2/2): Literally, a bomb went off when my name came out of someone’s mouth, and now I’m like, “Hold up. This is not happening.” Adam, you threw my name out. Mistake, brother. You don’t throw my name out, okay? And you’re gonna learn the hard way, an"&amp;"d you’re gonna learn why you don’t throw my name out, because your ass is gonna go home.")</f>
        <v>Sarah (2/2): Literally, a bomb went off when my name came out of someone’s mouth, and now I’m like, “Hold up. This is not happening.” Adam, you threw my name out. Mistake, brother. You don’t throw my name out, okay? And you’re gonna learn the hard way, and you’re gonna learn why you don’t throw my name out, because your ass is gonna go home.</v>
      </c>
    </row>
    <row r="172">
      <c r="A172" s="6"/>
      <c r="B172" s="8" t="str">
        <f>IFERROR(__xludf.DUMMYFUNCTION("""COMPUTED_VALUE"""),"Sarah (1/4): It was like everybody put their guns down for a minute and the war was called to a halt. It didn’t matter if someone wrote your name down last night or not. My son’s playing with the enemy, but that’s okay, because we’re humans right now. And"&amp;" it was really cool to see everybody in their element.")</f>
        <v>Sarah (1/4): It was like everybody put their guns down for a minute and the war was called to a halt. It didn’t matter if someone wrote your name down last night or not. My son’s playing with the enemy, but that’s okay, because we’re humans right now. And it was really cool to see everybody in their element.</v>
      </c>
    </row>
    <row r="173">
      <c r="A173" s="6"/>
      <c r="B173" s="8" t="str">
        <f>IFERROR(__xludf.DUMMYFUNCTION("""COMPUTED_VALUE"""),"Sarah (2/4): I want to vote out Kim. Kim is gonna win this game if we don’t vote her out. But talking to Tony right now is like talking to a rock.")</f>
        <v>Sarah (2/4): I want to vote out Kim. Kim is gonna win this game if we don’t vote her out. But talking to Tony right now is like talking to a rock.</v>
      </c>
    </row>
    <row r="174">
      <c r="A174" s="6"/>
      <c r="B174" s="8" t="str">
        <f>IFERROR(__xludf.DUMMYFUNCTION("""COMPUTED_VALUE"""),"Sarah (3/4): He’s not even listening to what I’m saying. He tells me stop freaking out at him, but then he freaks out at me, and it’s just a mess. And it’s like, geez Louise, how can we even work together? This is going to end badly if we can’t get this s"&amp;"traightened out.")</f>
        <v>Sarah (3/4): He’s not even listening to what I’m saying. He tells me stop freaking out at him, but then he freaks out at me, and it’s just a mess. And it’s like, geez Louise, how can we even work together? This is going to end badly if we can’t get this straightened out.</v>
      </c>
    </row>
    <row r="175">
      <c r="A175" s="6"/>
      <c r="B175" s="8" t="str">
        <f>IFERROR(__xludf.DUMMYFUNCTION("""COMPUTED_VALUE"""),"Sarah (4/4): Oh, my gosh. They’ve changed the vote again. Are you serious?")</f>
        <v>Sarah (4/4): Oh, my gosh. They’ve changed the vote again. Are you serious?</v>
      </c>
    </row>
    <row r="176">
      <c r="A176" s="6"/>
      <c r="B176" s="8" t="str">
        <f>IFERROR(__xludf.DUMMYFUNCTION("""COMPUTED_VALUE"""),"Sarah (1/2): This morning, I thought, “You know, what happens after Sarah Lacina’s a cop?” A lot of people think I’m just smart and funny and… pretty, but I’m actually really creative. And I can, you know, make clothes. While I’ve been out here, I started"&amp;" my own clothing line.")</f>
        <v>Sarah (1/2): This morning, I thought, “You know, what happens after Sarah Lacina’s a cop?” A lot of people think I’m just smart and funny and… pretty, but I’m actually really creative. And I can, you know, make clothes. While I’ve been out here, I started my own clothing line.</v>
      </c>
    </row>
    <row r="177">
      <c r="A177" s="6"/>
      <c r="B177" s="8" t="str">
        <f>IFERROR(__xludf.DUMMYFUNCTION("""COMPUTED_VALUE"""),"Sarah (2/2): I love Tony to death, but he and I play this game two completely different ways. Tony wants this flashy, “I’m playing idols for them,” but not really playing a social game. My social game is really great.")</f>
        <v>Sarah (2/2): I love Tony to death, but he and I play this game two completely different ways. Tony wants this flashy, “I’m playing idols for them,” but not really playing a social game. My social game is really great.</v>
      </c>
    </row>
    <row r="178">
      <c r="A178" s="6"/>
      <c r="B178" s="8" t="str">
        <f>IFERROR(__xludf.DUMMYFUNCTION("""COMPUTED_VALUE"""),"Sarah (1/4): This was Tony’s idiotic move. But I told myself, “Sarah, just keep your cool and don’t be pissed.”")</f>
        <v>Sarah (1/4): This was Tony’s idiotic move. But I told myself, “Sarah, just keep your cool and don’t be pissed.”</v>
      </c>
    </row>
    <row r="179">
      <c r="A179" s="6"/>
      <c r="B179" s="8" t="str">
        <f>IFERROR(__xludf.DUMMYFUNCTION("""COMPUTED_VALUE"""),"Sarah (2/4): To have Tony come up with this all alone, I’m absolutely infuriated with him. It’s ridiculous. It’s a two million dollar game. What are you doing, dude?! We were fine! And now do we even have the numbers? You think we do, but you don’t know i"&amp;"f we do.")</f>
        <v>Sarah (2/4): To have Tony come up with this all alone, I’m absolutely infuriated with him. It’s ridiculous. It’s a two million dollar game. What are you doing, dude?! We were fine! And now do we even have the numbers? You think we do, but you don’t know if we do.</v>
      </c>
    </row>
    <row r="180">
      <c r="A180" s="6"/>
      <c r="B180" s="8" t="str">
        <f>IFERROR(__xludf.DUMMYFUNCTION("""COMPUTED_VALUE"""),"Sarah (3/4): If we were in the real world and Tony and I were partners, one of us would be fired, okay? Tony’s back to the old Tony, and it’s nonstop-- go, go, go. And he doesn’t let up. He’s got my back and I got his back and we’re not gonna turn on each"&amp;" other. But if he’s not willing to back off a little, then he’s gonna get himself voted out.")</f>
        <v>Sarah (3/4): If we were in the real world and Tony and I were partners, one of us would be fired, okay? Tony’s back to the old Tony, and it’s nonstop-- go, go, go. And he doesn’t let up. He’s got my back and I got his back and we’re not gonna turn on each other. But if he’s not willing to back off a little, then he’s gonna get himself voted out.</v>
      </c>
    </row>
    <row r="181">
      <c r="A181" s="6"/>
      <c r="B181" s="8" t="str">
        <f>IFERROR(__xludf.DUMMYFUNCTION("""COMPUTED_VALUE"""),"Sarah (4/4): Sophie went out with an idol. So now it’s gonna be out here. I need to save myself. If I don’t find it, if Tony doesn’t find it, we could be in hot water.")</f>
        <v>Sarah (4/4): Sophie went out with an idol. So now it’s gonna be out here. I need to save myself. If I don’t find it, if Tony doesn’t find it, we could be in hot water.</v>
      </c>
    </row>
    <row r="182">
      <c r="A182" s="6"/>
      <c r="B182" s="8" t="str">
        <f>IFERROR(__xludf.DUMMYFUNCTION("""COMPUTED_VALUE"""),"Sarah (1/3): Ben, Sarah, Tony. We’re in a lock solid final three. Period. No ifs, ands, buts about it. Here’s our problem that we’re running into is Ben wants Jeremy gone. But if we got rid of Jeremy, Tony and I are sitting ducks. So, at this point, getti"&amp;"ng rid of Nick would be the smarter option for my game. But what’s smart for my game is not the smartest for Ben’s. And, at this point, Ben’s pretty stubborn, and he’s not gonna budge. So I figured I would have my work cut out for me this afternoon, to ha"&amp;"ve to try to convince Ben to get rid of Nick.")</f>
        <v>Sarah (1/3): Ben, Sarah, Tony. We’re in a lock solid final three. Period. No ifs, ands, buts about it. Here’s our problem that we’re running into is Ben wants Jeremy gone. But if we got rid of Jeremy, Tony and I are sitting ducks. So, at this point, getting rid of Nick would be the smarter option for my game. But what’s smart for my game is not the smartest for Ben’s. And, at this point, Ben’s pretty stubborn, and he’s not gonna budge. So I figured I would have my work cut out for me this afternoon, to have to try to convince Ben to get rid of Nick.</v>
      </c>
    </row>
    <row r="183">
      <c r="A183" s="6"/>
      <c r="B183" s="8" t="str">
        <f>IFERROR(__xludf.DUMMYFUNCTION("""COMPUTED_VALUE"""),"Sarah (2/3): If Ben never gets a turn at driving, Ben’s not gonna go to the end with me. So if we make Ben believe that this is his decision, then everything’s good. But this is just a ploy so we can vote Nick out.")</f>
        <v>Sarah (2/3): If Ben never gets a turn at driving, Ben’s not gonna go to the end with me. So if we make Ben believe that this is his decision, then everything’s good. But this is just a ploy so we can vote Nick out.</v>
      </c>
    </row>
    <row r="184">
      <c r="A184" s="6"/>
      <c r="B184" s="8" t="str">
        <f>IFERROR(__xludf.DUMMYFUNCTION("""COMPUTED_VALUE"""),"Sarah (3/3): Right now, the plan is to vote out Jeremy. But I also don’t fully trust Nick. He’s a hard one to read. I think Nick definitely wants to build a résumé for himself. And I guess tonight’s gonna tell whether he’s with us or if he’s against us.")</f>
        <v>Sarah (3/3): Right now, the plan is to vote out Jeremy. But I also don’t fully trust Nick. He’s a hard one to read. I think Nick definitely wants to build a résumé for himself. And I guess tonight’s gonna tell whether he’s with us or if he’s against us.</v>
      </c>
    </row>
    <row r="185">
      <c r="A185" s="6"/>
      <c r="B185" s="8" t="str">
        <f>IFERROR(__xludf.DUMMYFUNCTION("""COMPUTED_VALUE"""),"Sarah (1/4): Michele’s the easy vote-out. Michele’s on the outs. And Michele has no allegiance to anybody.")</f>
        <v>Sarah (1/4): Michele’s the easy vote-out. Michele’s on the outs. And Michele has no allegiance to anybody.</v>
      </c>
    </row>
    <row r="186">
      <c r="A186" s="6"/>
      <c r="B186" s="8" t="str">
        <f>IFERROR(__xludf.DUMMYFUNCTION("""COMPUTED_VALUE"""),"Sarah (2/4): Michele can’t keep her mouth shut. She’s completely unpredictable. So that’s why Michele needs to go.")</f>
        <v>Sarah (2/4): Michele can’t keep her mouth shut. She’s completely unpredictable. So that’s why Michele needs to go.</v>
      </c>
    </row>
    <row r="187">
      <c r="A187" s="6"/>
      <c r="B187" s="8" t="str">
        <f>IFERROR(__xludf.DUMMYFUNCTION("""COMPUTED_VALUE"""),"Sarah (3/4): So, at this point, Denise is an option and Nick is an option. Denise is a good option to vote out because she slayed the queen, she found an idol. Denise has won two immunities at this point. She’s gotten tons of Fire Tokens from the Edge. Sh"&amp;"e hasn’t made anybody mad. And so she could be tough to beat in the end. And then you’ve got Nick, who… he’s won immunity. He has come from the bottom all season and had to play at the bottom. I mean, everybody loves the underdog story, right? And that is"&amp;" Nick. And so you can’t not like the guy, because he’s playing his butt off, and he’s fighting every day he’s out here. Tony and I are totally the swing vote on this. And I’m hoping that we pick the right road to go down, but everything about this season’"&amp;"s been difficult. You’re playing the season of Survivor. The greatest players who’ve ever played. Mistakes are not allowed in this. So this vote tonight is the biggest one yet.")</f>
        <v>Sarah (3/4): So, at this point, Denise is an option and Nick is an option. Denise is a good option to vote out because she slayed the queen, she found an idol. Denise has won two immunities at this point. She’s gotten tons of Fire Tokens from the Edge. She hasn’t made anybody mad. And so she could be tough to beat in the end. And then you’ve got Nick, who… he’s won immunity. He has come from the bottom all season and had to play at the bottom. I mean, everybody loves the underdog story, right? And that is Nick. And so you can’t not like the guy, because he’s playing his butt off, and he’s fighting every day he’s out here. Tony and I are totally the swing vote on this. And I’m hoping that we pick the right road to go down, but everything about this season’s been difficult. You’re playing the season of Survivor. The greatest players who’ve ever played. Mistakes are not allowed in this. So this vote tonight is the biggest one yet.</v>
      </c>
    </row>
    <row r="188">
      <c r="A188" s="6"/>
      <c r="B188" s="8" t="str">
        <f>IFERROR(__xludf.DUMMYFUNCTION("""COMPUTED_VALUE"""),"Sarah (4/4): Season 40, Winners at War, you need to prove that you’re the best. So let’s see the best of the best go at it.")</f>
        <v>Sarah (4/4): Season 40, Winners at War, you need to prove that you’re the best. So let’s see the best of the best go at it.</v>
      </c>
    </row>
    <row r="189">
      <c r="A189" s="6"/>
      <c r="B189" s="8" t="str">
        <f>IFERROR(__xludf.DUMMYFUNCTION("""COMPUTED_VALUE"""),"Sarah (1/5): I’ve never played with Natalie, so I don’t know how savvy she is. She’s telling everybody that the jury’s gonna vote for Tony. Is that a ploy to get me to vote Tony out? Or is it truthful? You know, it strikes a nerve with me, because Tony wo"&amp;"uld not be here without me. But it doesn’t matter what I believe. It’s what the jury believes.")</f>
        <v>Sarah (1/5): I’ve never played with Natalie, so I don’t know how savvy she is. She’s telling everybody that the jury’s gonna vote for Tony. Is that a ploy to get me to vote Tony out? Or is it truthful? You know, it strikes a nerve with me, because Tony would not be here without me. But it doesn’t matter what I believe. It’s what the jury believes.</v>
      </c>
    </row>
    <row r="190">
      <c r="A190" s="6"/>
      <c r="B190" s="8" t="str">
        <f>IFERROR(__xludf.DUMMYFUNCTION("""COMPUTED_VALUE"""),"Sarah (2/5): I have to get my story out to the jury and make sure that they know that women are just as equal as men, and just because a man and a woman are working together doesn’t mean the man is calling all the shots.")</f>
        <v>Sarah (2/5): I have to get my story out to the jury and make sure that they know that women are just as equal as men, and just because a man and a woman are working together doesn’t mean the man is calling all the shots.</v>
      </c>
    </row>
    <row r="191">
      <c r="A191" s="6"/>
      <c r="B191" s="8" t="str">
        <f>IFERROR(__xludf.DUMMYFUNCTION("""COMPUTED_VALUE"""),"Sarah (3/5): Tony started freaking out that Natalie might have an idol. I have to always tell him, “Would you just trust me? Calm down.” That’s all I do, and that’s what people don’t realize. Natalie doesn't have an idol. You know why? Because Natalie and"&amp;" I, in the one day she’s been here, have built a good enough bond that Natalie would’ve told me if she had something. Welcome to my world. I’ve lived 36 days of trying to calm Tony down. These girls don’t have anything, so calm down, dude. Guess who’s in "&amp;"control? Sarah! Sarah knows what’s going on!")</f>
        <v>Sarah (3/5): Tony started freaking out that Natalie might have an idol. I have to always tell him, “Would you just trust me? Calm down.” That’s all I do, and that’s what people don’t realize. Natalie doesn't have an idol. You know why? Because Natalie and I, in the one day she’s been here, have built a good enough bond that Natalie would’ve told me if she had something. Welcome to my world. I’ve lived 36 days of trying to calm Tony down. These girls don’t have anything, so calm down, dude. Guess who’s in control? Sarah! Sarah knows what’s going on!</v>
      </c>
    </row>
    <row r="192">
      <c r="A192" s="6"/>
      <c r="B192" s="8" t="str">
        <f>IFERROR(__xludf.DUMMYFUNCTION("""COMPUTED_VALUE"""),"Sarah (4/5): (tearfully) Ben has given me the blessing to vote him out. And it tears me up, like… he’s looked out for me this whole game, and I’ve looked out for him. And in a game where you can’t trust anyone, we trust each other 100%. And to see him in "&amp;"tears destroys me. He’s the last person that I want to hurt. But in order for me to even have a shot, I have to make a move. And I have to make a move without Tony. I’ve had to make hard decisions, but this one’s the worst ever. And I don’t know what I’m "&amp;"gonna do.")</f>
        <v>Sarah (4/5): (tearfully) Ben has given me the blessing to vote him out. And it tears me up, like… he’s looked out for me this whole game, and I’ve looked out for him. And in a game where you can’t trust anyone, we trust each other 100%. And to see him in tears destroys me. He’s the last person that I want to hurt. But in order for me to even have a shot, I have to make a move. And I have to make a move without Tony. I’ve had to make hard decisions, but this one’s the worst ever. And I don’t know what I’m gonna do.</v>
      </c>
    </row>
    <row r="193">
      <c r="A193" s="6"/>
      <c r="B193" s="8" t="str">
        <f>IFERROR(__xludf.DUMMYFUNCTION("""COMPUTED_VALUE"""),"Sarah (5/5): We’re just grinding all afternoon, because you have no choice but to grind at this point. I hope she picks me. I want to step up to the plate. I’m not scared. Pick me. Tony’s not in the right headspace to make fire. Maybe he can get there, bu"&amp;"t if he doesn’t get there, I’m gonna beat him in fire.")</f>
        <v>Sarah (5/5): We’re just grinding all afternoon, because you have no choice but to grind at this point. I hope she picks me. I want to step up to the plate. I’m not scared. Pick me. Tony’s not in the right headspace to make fire. Maybe he can get there, but if he doesn’t get there, I’m gonna beat him in fire.</v>
      </c>
    </row>
    <row r="194">
      <c r="A194" s="6"/>
      <c r="B194" s="8"/>
    </row>
    <row r="195">
      <c r="A195" s="6"/>
      <c r="B195" s="8"/>
    </row>
    <row r="196">
      <c r="A196" s="6" t="s">
        <v>4</v>
      </c>
      <c r="B196" s="4" t="str">
        <f>IFERROR(__xludf.DUMMYFUNCTION("FILTER('Data Entry'!$A:$A,LEFT('Data Entry'!$A:$A,LEN(A196))=A196)"),"Ben (1/4): My competition here is the greatest of the great, and it’s a good feeling because we’re all here to be part of something special. But everyone will be guns-a-blazin’, everyone will be swords-a-swinging, you know, and there’s just gonna be limbs"&amp;" and heads flying everywhere.")</f>
        <v>Ben (1/4): My competition here is the greatest of the great, and it’s a good feeling because we’re all here to be part of something special. But everyone will be guns-a-blazin’, everyone will be swords-a-swinging, you know, and there’s just gonna be limbs and heads flying everywhere.</v>
      </c>
    </row>
    <row r="197">
      <c r="A197" s="7"/>
      <c r="B197" s="8" t="str">
        <f>IFERROR(__xludf.DUMMYFUNCTION("""COMPUTED_VALUE"""),"Ben (2/4): I don’t know how I found myself with all these winners. It’s very humbling and just to be around all these greats. Boston Rob is phenomenal at what he does. It’s just insane to see him work in real life, right? You watch him on TV, you’re like,"&amp;" “Oh, my God, like, how is this guy doing it?” Then you're on the receiving end of Boston Rob’s, like, magic and you’re like, (babbling) “Yeah, yeah. Here’s my information, like, there you go bud. You, you got it.” I was starstruck and just told him every"&amp;"thing. So I shouldn’t have done that.")</f>
        <v>Ben (2/4): I don’t know how I found myself with all these winners. It’s very humbling and just to be around all these greats. Boston Rob is phenomenal at what he does. It’s just insane to see him work in real life, right? You watch him on TV, you’re like, “Oh, my God, like, how is this guy doing it?” Then you're on the receiving end of Boston Rob’s, like, magic and you’re like, (babbling) “Yeah, yeah. Here’s my information, like, there you go bud. You, you got it.” I was starstruck and just told him everything. So I shouldn’t have done that.</v>
      </c>
    </row>
    <row r="198">
      <c r="A198" s="6"/>
      <c r="B198" s="8" t="str">
        <f>IFERROR(__xludf.DUMMYFUNCTION("""COMPUTED_VALUE"""),"Ben (3/4): Names are being thrown out, nobody really wants to pin them down, but like, Denise is being thrown out, Adam is being thrown out. One, it’s not me. Two, it’s not me. Three, it’s not me. Four, it’s not me. But my gut is telling me to keep Adam s"&amp;"afe because he knows the game and he might know how to maneuver through this. And so, I gotta-I gotta go with my gut.")</f>
        <v>Ben (3/4): Names are being thrown out, nobody really wants to pin them down, but like, Denise is being thrown out, Adam is being thrown out. One, it’s not me. Two, it’s not me. Three, it’s not me. Four, it’s not me. But my gut is telling me to keep Adam safe because he knows the game and he might know how to maneuver through this. And so, I gotta-I gotta go with my gut.</v>
      </c>
    </row>
    <row r="199">
      <c r="A199" s="6"/>
      <c r="B199" s="8" t="str">
        <f>IFERROR(__xludf.DUMMYFUNCTION("""COMPUTED_VALUE"""),"Ben (4/4): That old-school camp is just intimidating. They’re good at what they do. So myself, Michele, Jeremy and Adam, we need to figure out as new-schoolers, how to stop this leash leading, um, because we’re like a bunch of goats. We can take control o"&amp;"f this part of the game.")</f>
        <v>Ben (4/4): That old-school camp is just intimidating. They’re good at what they do. So myself, Michele, Jeremy and Adam, we need to figure out as new-schoolers, how to stop this leash leading, um, because we’re like a bunch of goats. We can take control of this part of the game.</v>
      </c>
    </row>
    <row r="200">
      <c r="A200" s="6"/>
      <c r="B200" s="8" t="str">
        <f>IFERROR(__xludf.DUMMYFUNCTION("""COMPUTED_VALUE"""),"Ben (1/2): The last time I played, it was all about winning immunity and finding idols. But this time, I want to work on my relationships. ‘Cause going through life alone sucks. Going through Survivor alone sucks even worse, right? To win this game a seco"&amp;"nd time, I need to work on my social game, and teaching people how to find idols is a good way to do that.")</f>
        <v>Ben (1/2): The last time I played, it was all about winning immunity and finding idols. But this time, I want to work on my relationships. ‘Cause going through life alone sucks. Going through Survivor alone sucks even worse, right? To win this game a second time, I need to work on my social game, and teaching people how to find idols is a good way to do that.</v>
      </c>
    </row>
    <row r="201">
      <c r="A201" s="6"/>
      <c r="B201" s="8" t="str">
        <f>IFERROR(__xludf.DUMMYFUNCTION("""COMPUTED_VALUE"""),"Ben (2/2): I knew it. There is old-school/new-school thing happening right now. That’s a fact, Jack, and I’m totally, 100% concerned. These old-schoolers, they’re gonna cling on to each other, and I don’t want to be bamboozled by these guys. And so being "&amp;"able to get them out now is my main objective.")</f>
        <v>Ben (2/2): I knew it. There is old-school/new-school thing happening right now. That’s a fact, Jack, and I’m totally, 100% concerned. These old-schoolers, they’re gonna cling on to each other, and I don’t want to be bamboozled by these guys. And so being able to get them out now is my main objective.</v>
      </c>
    </row>
    <row r="202">
      <c r="A202" s="6"/>
      <c r="B202" s="8" t="str">
        <f>IFERROR(__xludf.DUMMYFUNCTION("""COMPUTED_VALUE"""),"Ben (1/2): I can’t stand Rob because he’s an alpha male and he’s gonna take charge. But as long as I keep my temper down, I’m okay. Because we can put a vote where we want it, whether it’s Boston Rob or Parvati. But... (chuckles) I wish Rob would get-get "&amp;"off this island.")</f>
        <v>Ben (1/2): I can’t stand Rob because he’s an alpha male and he’s gonna take charge. But as long as I keep my temper down, I’m okay. Because we can put a vote where we want it, whether it’s Boston Rob or Parvati. But... (chuckles) I wish Rob would get-get off this island.</v>
      </c>
    </row>
    <row r="203">
      <c r="A203" s="6"/>
      <c r="B203" s="8" t="str">
        <f>IFERROR(__xludf.DUMMYFUNCTION("""COMPUTED_VALUE"""),"Ben (2/2): Tonight, we want to break up the group of Parvati, Ethan and Rob. At this point, the most dangerous person out of those three is Parvati. She knows how to bat her eyes, smile her pretty teeth, and manipulate people to work with her. And that’s "&amp;"why it’s scary to have her in the game as opposed to Rob or Ethan.")</f>
        <v>Ben (2/2): Tonight, we want to break up the group of Parvati, Ethan and Rob. At this point, the most dangerous person out of those three is Parvati. She knows how to bat her eyes, smile her pretty teeth, and manipulate people to work with her. And that’s why it’s scary to have her in the game as opposed to Rob or Ethan.</v>
      </c>
    </row>
    <row r="204">
      <c r="A204" s="6"/>
      <c r="B204" s="8" t="str">
        <f>IFERROR(__xludf.DUMMYFUNCTION("""COMPUTED_VALUE"""),"Ben (1/1): Adam is that little weasel that’s sneaking through the bushes, and whispering in everybody’s ear, you know, and that’s not good for my game. However, he’s very lucky that the biggest threats in the tribe are Boston Rob and Parvati. They’re good"&amp;" at what they do and if you give them too much rope, they’re gonna grab a loop and put it around your neck and hang ya.")</f>
        <v>Ben (1/1): Adam is that little weasel that’s sneaking through the bushes, and whispering in everybody’s ear, you know, and that’s not good for my game. However, he’s very lucky that the biggest threats in the tribe are Boston Rob and Parvati. They’re good at what they do and if you give them too much rope, they’re gonna grab a loop and put it around your neck and hang ya.</v>
      </c>
    </row>
    <row r="205">
      <c r="A205" s="6"/>
      <c r="B205" s="8" t="str">
        <f>IFERROR(__xludf.DUMMYFUNCTION("""COMPUTED_VALUE"""),"Ben (1/2): So, we arrive at Yara, and it’s not the prettiest of beaches that we’ve been to here in Fiji. On paper, we should be sitting pretty, right?, with the three of us from Sele and then the two gals from, uh, Dakal. But I’m here with Rob and Adam, t"&amp;"he two people that have blown up my game and lied to each other and then told everybody secrets about each other, and it’s just like… (groans loudly) I can’t get away.")</f>
        <v>Ben (1/2): So, we arrive at Yara, and it’s not the prettiest of beaches that we’ve been to here in Fiji. On paper, we should be sitting pretty, right?, with the three of us from Sele and then the two gals from, uh, Dakal. But I’m here with Rob and Adam, the two people that have blown up my game and lied to each other and then told everybody secrets about each other, and it’s just like… (groans loudly) I can’t get away.</v>
      </c>
    </row>
    <row r="206">
      <c r="A206" s="6"/>
      <c r="B206" s="8" t="str">
        <f>IFERROR(__xludf.DUMMYFUNCTION("""COMPUTED_VALUE"""),"Ben (2/2): Rob, this entire game, has just wanted to control everything and every aspect of the game. I have a decision to make. I can stick with the guys, keep my mouth shut and listen to the Godfather or I can go with the Dakal women, but either way, I "&amp;"have to trust my gut here.")</f>
        <v>Ben (2/2): Rob, this entire game, has just wanted to control everything and every aspect of the game. I have a decision to make. I can stick with the guys, keep my mouth shut and listen to the Godfather or I can go with the Dakal women, but either way, I have to trust my gut here.</v>
      </c>
    </row>
    <row r="207">
      <c r="A207" s="6"/>
      <c r="B207" s="8" t="str">
        <f>IFERROR(__xludf.DUMMYFUNCTION("""COMPUTED_VALUE"""),"Ben (1/1): Tribal went fantastic. We voted out Boston Rob. He had a plan to keep us under his thumb and I was like, “Don’t treat me like I’m some rookie newbie out here.” And that’s what it came down to. It was a lack of respect. And for that reason alone"&amp;", I couldn’t live with him anymore. I’m out here having fun and building relationships. To show people that I can change my game, right? That’s my goal. So, on this tribe I’ve grown closer to Sarah, and to be quite honest, Sophie, too. She’s a good person"&amp;" and I like good people.")</f>
        <v>Ben (1/1): Tribal went fantastic. We voted out Boston Rob. He had a plan to keep us under his thumb and I was like, “Don’t treat me like I’m some rookie newbie out here.” And that’s what it came down to. It was a lack of respect. And for that reason alone, I couldn’t live with him anymore. I’m out here having fun and building relationships. To show people that I can change my game, right? That’s my goal. So, on this tribe I’ve grown closer to Sarah, and to be quite honest, Sophie, too. She’s a good person and I like good people.</v>
      </c>
    </row>
    <row r="208">
      <c r="A208" s="6"/>
      <c r="B208" s="8" t="str">
        <f>IFERROR(__xludf.DUMMYFUNCTION("""COMPUTED_VALUE"""),"Ben (1/1): I’m asking Adam if he has the idol, and, you know, he’s saying, “No, I don’t have it.” Okay. Well, let’s go looking for the idol.")</f>
        <v>Ben (1/1): I’m asking Adam if he has the idol, and, you know, he’s saying, “No, I don’t have it.” Okay. Well, let’s go looking for the idol.</v>
      </c>
    </row>
    <row r="209">
      <c r="A209" s="6"/>
      <c r="B209" s="8" t="str">
        <f>IFERROR(__xludf.DUMMYFUNCTION("""COMPUTED_VALUE"""),"Ben (1/4): This merge is the most exciting moment in the game, because this is where the battle starts, and it’s time to find out who is the champion of champions. It gives me chills just talking about it.")</f>
        <v>Ben (1/4): This merge is the most exciting moment in the game, because this is where the battle starts, and it’s time to find out who is the champion of champions. It gives me chills just talking about it.</v>
      </c>
    </row>
    <row r="210">
      <c r="A210" s="6"/>
      <c r="B210" s="8" t="str">
        <f>IFERROR(__xludf.DUMMYFUNCTION("""COMPUTED_VALUE"""),"Ben (2/4): Tyson’s right. Big players, big names have been taken out left and right. I mean, you look at Tyson, Rob, Parvati, Sandra. There’s four right there, and after that, it’ll keep going.")</f>
        <v>Ben (2/4): Tyson’s right. Big players, big names have been taken out left and right. I mean, you look at Tyson, Rob, Parvati, Sandra. There’s four right there, and after that, it’ll keep going.</v>
      </c>
    </row>
    <row r="211">
      <c r="A211" s="6"/>
      <c r="B211" s="8" t="str">
        <f>IFERROR(__xludf.DUMMYFUNCTION("""COMPUTED_VALUE"""),"Ben (3/4): We’re drawing lines. It’s gonna be big threats versus little threats. So that’s where we need to start putting the target.")</f>
        <v>Ben (3/4): We’re drawing lines. It’s gonna be big threats versus little threats. So that’s where we need to start putting the target.</v>
      </c>
    </row>
    <row r="212">
      <c r="A212" s="6"/>
      <c r="B212" s="8" t="str">
        <f>IFERROR(__xludf.DUMMYFUNCTION("""COMPUTED_VALUE"""),"Ben (4/4): It’s Nick, right? Socially, his game is actually pretty good. But lately, he’s just butting in on everybody’s conversations now, which is very weird. It’s very concerning, because you never know when it’s gonna happen. And it was like, “Dude.” "&amp;"Nick is killing me, though. If the group decides Nick tonight, I’ll write Nick’s name down.")</f>
        <v>Ben (4/4): It’s Nick, right? Socially, his game is actually pretty good. But lately, he’s just butting in on everybody’s conversations now, which is very weird. It’s very concerning, because you never know when it’s gonna happen. And it was like, “Dude.” Nick is killing me, though. If the group decides Nick tonight, I’ll write Nick’s name down.</v>
      </c>
    </row>
    <row r="213">
      <c r="A213" s="6"/>
      <c r="B213" s="8" t="str">
        <f>IFERROR(__xludf.DUMMYFUNCTION("""COMPUTED_VALUE"""),"Ben (1/1): It’s hard to rope a bunch of winners into a single direction. The group’s decision has changed today. I think the group’s decision will change more times today. I think the group’s decision will probably change at Tribal tonight, too. So… I jus"&amp;"t hope the target doesn’t end up on me tonight.")</f>
        <v>Ben (1/1): It’s hard to rope a bunch of winners into a single direction. The group’s decision has changed today. I think the group’s decision will change more times today. I think the group’s decision will probably change at Tribal tonight, too. So… I just hope the target doesn’t end up on me tonight.</v>
      </c>
    </row>
    <row r="214">
      <c r="A214" s="6"/>
      <c r="B214" s="8" t="str">
        <f>IFERROR(__xludf.DUMMYFUNCTION("""COMPUTED_VALUE"""),"Ben (1/2): Today was the biggest blindside in Survivor history. We had no clue that there was gonna be a Loved Ones visit. And the best part about it was there was no catch to it. No one had to compete for their Loved Ones. No one had to compete for their"&amp;" children. I think that this is our reward for giving so much to this game that we love that Jeff was like, “Hey, good job, guys.” And so today was a full-on celebration.")</f>
        <v>Ben (1/2): Today was the biggest blindside in Survivor history. We had no clue that there was gonna be a Loved Ones visit. And the best part about it was there was no catch to it. No one had to compete for their Loved Ones. No one had to compete for their children. I think that this is our reward for giving so much to this game that we love that Jeff was like, “Hey, good job, guys.” And so today was a full-on celebration.</v>
      </c>
    </row>
    <row r="215">
      <c r="A215" s="6"/>
      <c r="B215" s="8" t="str">
        <f>IFERROR(__xludf.DUMMYFUNCTION("""COMPUTED_VALUE"""),"Ben (2/2): With ten people left, this is a huge vote because tonight will prove who’s in control of the tribe. Like the fog is settling on the battlefield. There’s gonna be a lot of close fire zinging by our heads, and someone will get hit tonight. Tonigh"&amp;"t, there will be blood.")</f>
        <v>Ben (2/2): With ten people left, this is a huge vote because tonight will prove who’s in control of the tribe. Like the fog is settling on the battlefield. There’s gonna be a lot of close fire zinging by our heads, and someone will get hit tonight. Tonight, there will be blood.</v>
      </c>
    </row>
    <row r="216">
      <c r="A216" s="6"/>
      <c r="B216" s="8" t="str">
        <f>IFERROR(__xludf.DUMMYFUNCTION("""COMPUTED_VALUE"""),"Ben (1/1): Going into Tribal Council, we had a real clear-cut plan. Sarah, Sophie, Nick, Tony and myself, we was gunning for Jeremy. But Jeremy gets up and leaves Tribal. So there goes our target, right? Like, that’s our target, and he just walked out, sa"&amp;"fe as can be. Going forward, Jeremy’s obviously public enemy number one. And this is an actual group of five that I think we can move forward and-and take control of the game with. And so my gut is telling me stick with the five and go for the biggest thr"&amp;"eat, which is Jeremy.")</f>
        <v>Ben (1/1): Going into Tribal Council, we had a real clear-cut plan. Sarah, Sophie, Nick, Tony and myself, we was gunning for Jeremy. But Jeremy gets up and leaves Tribal. So there goes our target, right? Like, that’s our target, and he just walked out, safe as can be. Going forward, Jeremy’s obviously public enemy number one. And this is an actual group of five that I think we can move forward and-and take control of the game with. And so my gut is telling me stick with the five and go for the biggest threat, which is Jeremy.</v>
      </c>
    </row>
    <row r="217">
      <c r="A217" s="6"/>
      <c r="B217" s="8" t="str">
        <f>IFERROR(__xludf.DUMMYFUNCTION("""COMPUTED_VALUE"""),"Ben (1/5): Tony’s telling me about all his advantages and all his idols, so he’s gaining trust. But I don’t know if I trust him, because he’s blindsided me hugely.")</f>
        <v>Ben (1/5): Tony’s telling me about all his advantages and all his idols, so he’s gaining trust. But I don’t know if I trust him, because he’s blindsided me hugely.</v>
      </c>
    </row>
    <row r="218">
      <c r="A218" s="6"/>
      <c r="B218" s="8" t="str">
        <f>IFERROR(__xludf.DUMMYFUNCTION("""COMPUTED_VALUE"""),"Ben (2/5): I still want Jeremy out next. A) He is a challenge beast, right? And B) He is a jury threat. He’s gonna get all the votes. Like, there’s just no way for me to work with Jeremy, so I am not talking to Jeremy right now, and I don’t want to talk w"&amp;"ith Jeremy right now.")</f>
        <v>Ben (2/5): I still want Jeremy out next. A) He is a challenge beast, right? And B) He is a jury threat. He’s gonna get all the votes. Like, there’s just no way for me to work with Jeremy, so I am not talking to Jeremy right now, and I don’t want to talk with Jeremy right now.</v>
      </c>
    </row>
    <row r="219">
      <c r="A219" s="6"/>
      <c r="B219" s="8" t="str">
        <f>IFERROR(__xludf.DUMMYFUNCTION("""COMPUTED_VALUE"""),"Ben (3/5): I found the idol. And the first reaction is, “Oh. Oh, no. Got to turn it around. Don’t let anybody see.” And then Tony’s standing right there. He’s like, “Come on, Ben.”")</f>
        <v>Ben (3/5): I found the idol. And the first reaction is, “Oh. Oh, no. Got to turn it around. Don’t let anybody see.” And then Tony’s standing right there. He’s like, “Come on, Ben.”</v>
      </c>
    </row>
    <row r="220">
      <c r="A220" s="6"/>
      <c r="B220" s="8" t="str">
        <f>IFERROR(__xludf.DUMMYFUNCTION("""COMPUTED_VALUE"""),"Ben (4/5): All right, I found it. You know? He’s like, “Why did you do that to me, man?” I got caught red-handed. Gold-handed, right?")</f>
        <v>Ben (4/5): All right, I found it. You know? He’s like, “Why did you do that to me, man?” I got caught red-handed. Gold-handed, right?</v>
      </c>
    </row>
    <row r="221">
      <c r="A221" s="6"/>
      <c r="B221" s="8" t="str">
        <f>IFERROR(__xludf.DUMMYFUNCTION("""COMPUTED_VALUE"""),"Ben (5/5): You know, I was trying to hide it from Tony, right? Because I barely trust Tony right now. Kim wants to take out Tony, but Tony has an idol. So I need him to be comfortable. He thinks he has me in his pocket, and that’s perfect, because I need "&amp;"to figure out what route I’m gonna take-- whether or not to go with Kim and start targeting Tony or if I can work with the guy, right?")</f>
        <v>Ben (5/5): You know, I was trying to hide it from Tony, right? Because I barely trust Tony right now. Kim wants to take out Tony, but Tony has an idol. So I need him to be comfortable. He thinks he has me in his pocket, and that’s perfect, because I need to figure out what route I’m gonna take-- whether or not to go with Kim and start targeting Tony or if I can work with the guy, right?</v>
      </c>
    </row>
    <row r="222">
      <c r="A222" s="6"/>
      <c r="B222" s="8" t="str">
        <f>IFERROR(__xludf.DUMMYFUNCTION("""COMPUTED_VALUE"""),"Ben (1/4): Jeremy is more beneficial for my game at this point. So there’s this thought of keeping Jeremy, Tony and Sarah. With seven people left, keeping them around is a shield for me. They’re bigger threats. Where Nick, on the other hand, he’s walking "&amp;"around frantic. He’s trying to play both sides, and he’s not doing a very good job, ‘cause everybody’s seen it. And Denise, she’s lockstep with me, and she’ll vote any way that we want to vote. This right now, in this war, is the hardest mission yet. The "&amp;"reason why is because it’s gonna be a huge blindside. Plus, there’s a 50/50 immunity that we have to flush and do this correctly. At this point in the game, if this goes screwed up, our squad and this mission is blown out.")</f>
        <v>Ben (1/4): Jeremy is more beneficial for my game at this point. So there’s this thought of keeping Jeremy, Tony and Sarah. With seven people left, keeping them around is a shield for me. They’re bigger threats. Where Nick, on the other hand, he’s walking around frantic. He’s trying to play both sides, and he’s not doing a very good job, ‘cause everybody’s seen it. And Denise, she’s lockstep with me, and she’ll vote any way that we want to vote. This right now, in this war, is the hardest mission yet. The reason why is because it’s gonna be a huge blindside. Plus, there’s a 50/50 immunity that we have to flush and do this correctly. At this point in the game, if this goes screwed up, our squad and this mission is blown out.</v>
      </c>
    </row>
    <row r="223">
      <c r="A223" s="6"/>
      <c r="B223" s="8" t="str">
        <f>IFERROR(__xludf.DUMMYFUNCTION("""COMPUTED_VALUE"""),"Ben (2/4): Nick winning was a bad thing for us. You know, we were trying to target Nick and blindside him, and so now we have to come back to camp and rethink how we’re gonna pull this off.")</f>
        <v>Ben (2/4): Nick winning was a bad thing for us. You know, we were trying to target Nick and blindside him, and so now we have to come back to camp and rethink how we’re gonna pull this off.</v>
      </c>
    </row>
    <row r="224">
      <c r="A224" s="6"/>
      <c r="B224" s="8" t="str">
        <f>IFERROR(__xludf.DUMMYFUNCTION("""COMPUTED_VALUE"""),"Ben (3/4): So, it would be easy to take Denise out. However, Denise is my friend and a number right now. And I’ve been debating on whether or not to push Jeremy to go or whether or not to keep him. It takes one of the shields out for me, but, in the same "&amp;"breath, it breaks up Michele and Jeremy. So, at this point, I’m trying to create a little distrust between Jeremy and Michele and also make sure we know where that 50/50 idol’s going.")</f>
        <v>Ben (3/4): So, it would be easy to take Denise out. However, Denise is my friend and a number right now. And I’ve been debating on whether or not to push Jeremy to go or whether or not to keep him. It takes one of the shields out for me, but, in the same breath, it breaks up Michele and Jeremy. So, at this point, I’m trying to create a little distrust between Jeremy and Michele and also make sure we know where that 50/50 idol’s going.</v>
      </c>
    </row>
    <row r="225">
      <c r="A225" s="6"/>
      <c r="B225" s="8" t="str">
        <f>IFERROR(__xludf.DUMMYFUNCTION("""COMPUTED_VALUE"""),"Ben (4/4): I started planting seeds in Jeremy’s head and being like, “Hey, can you get that 50/50 from Michele? Let’s start-- let’s try to vote out Michele.”")</f>
        <v>Ben (4/4): I started planting seeds in Jeremy’s head and being like, “Hey, can you get that 50/50 from Michele? Let’s start-- let’s try to vote out Michele.”</v>
      </c>
    </row>
    <row r="226">
      <c r="A226" s="6"/>
      <c r="B226" s="8" t="str">
        <f>IFERROR(__xludf.DUMMYFUNCTION("""COMPUTED_VALUE"""),"Ben (1/3): Tribal was intense. It came down to Jeremy or I, and we both took our shots. It’s been like an old Western, right? Where we’ve each had our-our revolvers in our holsters, standing on the street, and haven’t pulled them yet, right? And tonight, "&amp;"the draw went and it feels fantastic that I finally got him out.")</f>
        <v>Ben (1/3): Tribal was intense. It came down to Jeremy or I, and we both took our shots. It’s been like an old Western, right? Where we’ve each had our-our revolvers in our holsters, standing on the street, and haven’t pulled them yet, right? And tonight, the draw went and it feels fantastic that I finally got him out.</v>
      </c>
    </row>
    <row r="227">
      <c r="A227" s="6"/>
      <c r="B227" s="8" t="str">
        <f>IFERROR(__xludf.DUMMYFUNCTION("""COMPUTED_VALUE"""),"Ben (2/3): Prior to Michele winning, she was a target. But my game plan now is to get the vote swung on Nick. Nick’s just gotta go. He’s good at puzzling, and he’s creating more chaos around camp.")</f>
        <v>Ben (2/3): Prior to Michele winning, she was a target. But my game plan now is to get the vote swung on Nick. Nick’s just gotta go. He’s good at puzzling, and he’s creating more chaos around camp.</v>
      </c>
    </row>
    <row r="228">
      <c r="A228" s="6"/>
      <c r="B228" s="8" t="str">
        <f>IFERROR(__xludf.DUMMYFUNCTION("""COMPUTED_VALUE"""),"Ben (3/3): We’re telling Nick and Michele that it’s Denise. Denise played a heck of a “poor me, why me?” and bought rice. And I think that, hopefully, they buy it. I don’t think I’ll play the idol tonight, you know? I-I think we’re pretty locked solid wit"&amp;"h Tony and Sarah, so I feel pretty safe in our alliance tonight.")</f>
        <v>Ben (3/3): We’re telling Nick and Michele that it’s Denise. Denise played a heck of a “poor me, why me?” and bought rice. And I think that, hopefully, they buy it. I don’t think I’ll play the idol tonight, you know? I-I think we’re pretty locked solid with Tony and Sarah, so I feel pretty safe in our alliance tonight.</v>
      </c>
    </row>
    <row r="229">
      <c r="A229" s="6"/>
      <c r="B229" s="8" t="str">
        <f>IFERROR(__xludf.DUMMYFUNCTION("""COMPUTED_VALUE"""),"Ben (1/5): Tony’s got an idol. All he’s got to do is just play it cool tonight, and we can make it to the Final Four. And he’s not playing it cool right now.")</f>
        <v>Ben (1/5): Tony’s got an idol. All he’s got to do is just play it cool tonight, and we can make it to the Final Four. And he’s not playing it cool right now.</v>
      </c>
    </row>
    <row r="230">
      <c r="A230" s="6"/>
      <c r="B230" s="8" t="str">
        <f>IFERROR(__xludf.DUMMYFUNCTION("""COMPUTED_VALUE"""),"Ben (2/5): A smart Survivor would say split the votes, but I’m not gonna do that to Mama D right now. Survivor for me the first time was powering through people and not worrying about the human aspect. This time, I’ve learned from my first experience, and"&amp;" I’m trying to grow on that as a Survivor player and as a human. Denise is not a number to me. She’s a friend. She’s an ally.")</f>
        <v>Ben (2/5): A smart Survivor would say split the votes, but I’m not gonna do that to Mama D right now. Survivor for me the first time was powering through people and not worrying about the human aspect. This time, I’ve learned from my first experience, and I’m trying to grow on that as a Survivor player and as a human. Denise is not a number to me. She’s a friend. She’s an ally.</v>
      </c>
    </row>
    <row r="231">
      <c r="A231" s="6"/>
      <c r="B231" s="8" t="str">
        <f>IFERROR(__xludf.DUMMYFUNCTION("""COMPUTED_VALUE"""),"Ben (3/5): Me and Tony have been scouring this whole island. There’s two idol hounds out here, and neither of us have found it. So, that’s starting to get a little concerning, ‘cause that means that possibly Michele or Natalie have found it. And if that’s"&amp;" the case and one of those girls wins immunity, we’re screwed.")</f>
        <v>Ben (3/5): Me and Tony have been scouring this whole island. There’s two idol hounds out here, and neither of us have found it. So, that’s starting to get a little concerning, ‘cause that means that possibly Michele or Natalie have found it. And if that’s the case and one of those girls wins immunity, we’re screwed.</v>
      </c>
    </row>
    <row r="232">
      <c r="A232" s="6"/>
      <c r="B232" s="8" t="str">
        <f>IFERROR(__xludf.DUMMYFUNCTION("""COMPUTED_VALUE"""),"Ben (4/5): The good thing is that Tony won immunity. However, neither of us have been able to find the idol. So the risk is we do not know what Natalie has. If we all put our votes on Natalie right now and then she pulls out an idol, that’s unnerving.")</f>
        <v>Ben (4/5): The good thing is that Tony won immunity. However, neither of us have been able to find the idol. So the risk is we do not know what Natalie has. If we all put our votes on Natalie right now and then she pulls out an idol, that’s unnerving.</v>
      </c>
    </row>
    <row r="233">
      <c r="A233" s="6"/>
      <c r="B233" s="8" t="str">
        <f>IFERROR(__xludf.DUMMYFUNCTION("""COMPUTED_VALUE"""),"Ben (5/5): (tearfully) I’ve struggled enough in my heart. I know she’s been struggling to protect me, and I don’t want to drag her down. It’s just, I feel in my heart the right thing to do is to give her permission. And she doesn’t have to, but if she doe"&amp;"s, she does, you know? I know, no matter what happens, I’m gonna walk away from Survivor with my head held high and actually have actual friends. ‘Cause having friends is worth more than money.")</f>
        <v>Ben (5/5): (tearfully) I’ve struggled enough in my heart. I know she’s been struggling to protect me, and I don’t want to drag her down. It’s just, I feel in my heart the right thing to do is to give her permission. And she doesn’t have to, but if she does, she does, you know? I know, no matter what happens, I’m gonna walk away from Survivor with my head held high and actually have actual friends. ‘Cause having friends is worth more than money.</v>
      </c>
    </row>
    <row r="234">
      <c r="A234" s="6"/>
      <c r="B234" s="8"/>
    </row>
    <row r="235">
      <c r="A235" s="6"/>
      <c r="B235" s="8"/>
    </row>
    <row r="236">
      <c r="A236" s="6" t="s">
        <v>5</v>
      </c>
      <c r="B236" s="4" t="str">
        <f>IFERROR(__xludf.DUMMYFUNCTION("FILTER('Data Entry'!$A:$A,LEFT('Data Entry'!$A:$A,LEN(A236))=A236)"),"Denise (1/1): Losing that very first challenge, I was like, “Oh my god, here we go again!” I had flashbacks. We lost every challenge, which then meant I had to go to every Tribal Council, but at least I was able to have that alliance with Malcolm.")</f>
        <v>Denise (1/1): Losing that very first challenge, I was like, “Oh my god, here we go again!” I had flashbacks. We lost every challenge, which then meant I had to go to every Tribal Council, but at least I was able to have that alliance with Malcolm.</v>
      </c>
    </row>
    <row r="237">
      <c r="A237" s="7"/>
      <c r="B237" s="8" t="str">
        <f>IFERROR(__xludf.DUMMYFUNCTION("""COMPUTED_VALUE"""),"Denise (1/2): Holy crab cakes! I just found an idol. I’ve never been so giddy. And without Ben, I would not have found this idol.")</f>
        <v>Denise (1/2): Holy crab cakes! I just found an idol. I’ve never been so giddy. And without Ben, I would not have found this idol.</v>
      </c>
    </row>
    <row r="238">
      <c r="A238" s="6"/>
      <c r="B238" s="8" t="str">
        <f>IFERROR(__xludf.DUMMYFUNCTION("""COMPUTED_VALUE"""),"Denise (2/2): We open it up and it’s two. So now I have to figure out who I want to give the other half to. It has no power without giving the other half away. I thought Ben might try and convince me to give it to him, but he didn’t, and that makes me fee"&amp;"l like he’s somebody I can trust. From minute one, I’ve been with Adam. He is incredibly smart, like, he knows this game. So, maybe we can find some allies to pull in with us.")</f>
        <v>Denise (2/2): We open it up and it’s two. So now I have to figure out who I want to give the other half to. It has no power without giving the other half away. I thought Ben might try and convince me to give it to him, but he didn’t, and that makes me feel like he’s somebody I can trust. From minute one, I’ve been with Adam. He is incredibly smart, like, he knows this game. So, maybe we can find some allies to pull in with us.</v>
      </c>
    </row>
    <row r="239">
      <c r="A239" s="6"/>
      <c r="B239" s="8" t="str">
        <f>IFERROR(__xludf.DUMMYFUNCTION("""COMPUTED_VALUE"""),"Denise (1/2): Right now, I’m feeling like I’m in a fairly good spot. Last night, Danni was voted out of the game and bequeathed her Fire Token to me. I had found the Immunity Idol, and I had to give half away, but before we went to Tribal Council, Adam, l"&amp;"uckily, had given me back the other half of the idol. So it is now my idol, and it is whole and it has power. And I feel secure that Adam and I are good, but Ethan, Rob and Parvati appear to be very tight. So we need to take some control so that we’re dri"&amp;"ving the vote, versus maybe the three of them.")</f>
        <v>Denise (1/2): Right now, I’m feeling like I’m in a fairly good spot. Last night, Danni was voted out of the game and bequeathed her Fire Token to me. I had found the Immunity Idol, and I had to give half away, but before we went to Tribal Council, Adam, luckily, had given me back the other half of the idol. So it is now my idol, and it is whole and it has power. And I feel secure that Adam and I are good, but Ethan, Rob and Parvati appear to be very tight. So we need to take some control so that we’re driving the vote, versus maybe the three of them.</v>
      </c>
    </row>
    <row r="240">
      <c r="A240" s="6"/>
      <c r="B240" s="8" t="str">
        <f>IFERROR(__xludf.DUMMYFUNCTION("""COMPUTED_VALUE"""),"Denise (2/2): We lost again, but the game plan is to vote off Parvati. And we know that this vote is a critical vote. This could blow up a lot of people’s game.")</f>
        <v>Denise (2/2): We lost again, but the game plan is to vote off Parvati. And we know that this vote is a critical vote. This could blow up a lot of people’s game.</v>
      </c>
    </row>
    <row r="241">
      <c r="A241" s="6"/>
      <c r="B241" s="8" t="str">
        <f>IFERROR(__xludf.DUMMYFUNCTION("""COMPUTED_VALUE"""),"Denise (1/1): I’m starting to feel like maybe Kim is not as tight with Tony or with Sandra, or maybe she’ll be willing to either pull me in or that she’s maybe willing to step out… and join maybe Jeremy and I. There’s a little bit of a security, because I"&amp;" have an idol, but I feel safer just with there being some options here in terms of we may be down in numbers, but I don’t think we’re out.")</f>
        <v>Denise (1/1): I’m starting to feel like maybe Kim is not as tight with Tony or with Sandra, or maybe she’ll be willing to either pull me in or that she’s maybe willing to step out… and join maybe Jeremy and I. There’s a little bit of a security, because I have an idol, but I feel safer just with there being some options here in terms of we may be down in numbers, but I don’t think we’re out.</v>
      </c>
    </row>
    <row r="242">
      <c r="A242" s="6"/>
      <c r="B242" s="8" t="str">
        <f>IFERROR(__xludf.DUMMYFUNCTION("""COMPUTED_VALUE"""),"Denise (1/4): Going into tonight’s Tribal, I’m extremely uneasy. I don’t feel like this is gonna be an easy Tribal. I think it’s gonna be a challenge. And I think, unfortunately, I may end up burning an idol that I’m gonna wish I had farther down the road"&amp;".")</f>
        <v>Denise (1/4): Going into tonight’s Tribal, I’m extremely uneasy. I don’t feel like this is gonna be an easy Tribal. I think it’s gonna be a challenge. And I think, unfortunately, I may end up burning an idol that I’m gonna wish I had farther down the road.</v>
      </c>
    </row>
    <row r="243">
      <c r="A243" s="6"/>
      <c r="B243" s="8" t="str">
        <f>IFERROR(__xludf.DUMMYFUNCTION("""COMPUTED_VALUE"""),"Denise (2/4): Sandra is very direct and very honest, and I think she really believes she’s in charge of the game. That’s not how I play, but it’s the way the game’s played. So my strategy is to kind of play it humbly, to let them know that I get that I kn"&amp;"ow I need them, they don’t need me.")</f>
        <v>Denise (2/4): Sandra is very direct and very honest, and I think she really believes she’s in charge of the game. That’s not how I play, but it’s the way the game’s played. So my strategy is to kind of play it humbly, to let them know that I get that I know I need them, they don’t need me.</v>
      </c>
    </row>
    <row r="244">
      <c r="A244" s="6"/>
      <c r="B244" s="8" t="str">
        <f>IFERROR(__xludf.DUMMYFUNCTION("""COMPUTED_VALUE"""),"Denise (3/4): This is not a selfless act. There’s something in this for her, and what I think is in it for her is I stay in the game and her hands are clean. I actually have an idol in my bag, so I don’t need this. But if it's real, it serves another purp"&amp;"ose. I could make a move that literally, for the first time in my Survivor career, feels like it could be game-changing.")</f>
        <v>Denise (3/4): This is not a selfless act. There’s something in this for her, and what I think is in it for her is I stay in the game and her hands are clean. I actually have an idol in my bag, so I don’t need this. But if it's real, it serves another purpose. I could make a move that literally, for the first time in my Survivor career, feels like it could be game-changing.</v>
      </c>
    </row>
    <row r="245">
      <c r="A245" s="6"/>
      <c r="B245" s="8" t="str">
        <f>IFERROR(__xludf.DUMMYFUNCTION("""COMPUTED_VALUE"""),"Denise (4/4): If the votes are coming the way that Sandra is telling me they’re coming and everybody’s voting for me, I can pick anyone of those people and send them home. I’ve never had power like this in the game, ever.")</f>
        <v>Denise (4/4): If the votes are coming the way that Sandra is telling me they’re coming and everybody’s voting for me, I can pick anyone of those people and send them home. I’ve never had power like this in the game, ever.</v>
      </c>
    </row>
    <row r="246">
      <c r="A246" s="6"/>
      <c r="B246" s="8" t="str">
        <f>IFERROR(__xludf.DUMMYFUNCTION("""COMPUTED_VALUE"""),"Denise (1/1): I single handedly took out the queen, and now there’s a solid three, I think, that really wants to move forward, with Kim and Jeremy and myself. So it’s like everybody comes into Survivor playing a different style and a different way to play"&amp;". And I know that my way of playing can be viewed under the radar, can be viewed as riding coattails-- however you might look at that. But, hey, there are big targets in very small places, and you better be watching out, you know? Because I am. I’m here t"&amp;"o play. I’m here to play, just like everybody else.")</f>
        <v>Denise (1/1): I single handedly took out the queen, and now there’s a solid three, I think, that really wants to move forward, with Kim and Jeremy and myself. So it’s like everybody comes into Survivor playing a different style and a different way to play. And I know that my way of playing can be viewed under the radar, can be viewed as riding coattails-- however you might look at that. But, hey, there are big targets in very small places, and you better be watching out, you know? Because I am. I’m here to play. I’m here to play, just like everybody else.</v>
      </c>
    </row>
    <row r="247">
      <c r="A247" s="6"/>
      <c r="B247" s="8" t="str">
        <f>IFERROR(__xludf.DUMMYFUNCTION("""COMPUTED_VALUE"""),"Denise (1/1): You know, Adam’s been one of my closest alliance members. But at the same time, you just have to kind of go with the flow or go with the tide. So, Adam and I created a Day 1 alliance, but that may not be a Day 39 alliance.")</f>
        <v>Denise (1/1): You know, Adam’s been one of my closest alliance members. But at the same time, you just have to kind of go with the flow or go with the tide. So, Adam and I created a Day 1 alliance, but that may not be a Day 39 alliance.</v>
      </c>
    </row>
    <row r="248">
      <c r="A248" s="6"/>
      <c r="B248" s="8" t="str">
        <f>IFERROR(__xludf.DUMMYFUNCTION("""COMPUTED_VALUE"""),"Denise (1/2): I feel like I’m playing double agent, because on the one hand, I’m working with Jeremy, Kim, Michele and Tony to vote out Ben. That’s not really my plan.")</f>
        <v>Denise (1/2): I feel like I’m playing double agent, because on the one hand, I’m working with Jeremy, Kim, Michele and Tony to vote out Ben. That’s not really my plan.</v>
      </c>
    </row>
    <row r="249">
      <c r="A249" s="6"/>
      <c r="B249" s="8" t="str">
        <f>IFERROR(__xludf.DUMMYFUNCTION("""COMPUTED_VALUE"""),"Denise (2/2): I’ve tried to save Jeremy in the past, but I think it’s time. Kim and I are both in cahoots together to blindside Jeremy tonight.")</f>
        <v>Denise (2/2): I’ve tried to save Jeremy in the past, but I think it’s time. Kim and I are both in cahoots together to blindside Jeremy tonight.</v>
      </c>
    </row>
    <row r="250">
      <c r="A250" s="6"/>
      <c r="B250" s="8" t="str">
        <f>IFERROR(__xludf.DUMMYFUNCTION("""COMPUTED_VALUE"""),"Denise (1/1): There’s been a mad dash already, and there’s a lot of hands out here digging. There may be another Hidden Immunity Idol in the mix, which complicates everything all over again. Everybody’s looking through the dirt and the cobwebs and digging"&amp;" around trees. We really want to get Tony out. So we need to get the Hidden Immunity Idol before Tony so that he doesn’t have something else up his sleeve.")</f>
        <v>Denise (1/1): There’s been a mad dash already, and there’s a lot of hands out here digging. There may be another Hidden Immunity Idol in the mix, which complicates everything all over again. Everybody’s looking through the dirt and the cobwebs and digging around trees. We really want to get Tony out. So we need to get the Hidden Immunity Idol before Tony so that he doesn’t have something else up his sleeve.</v>
      </c>
    </row>
    <row r="251">
      <c r="A251" s="6"/>
      <c r="B251" s="8" t="str">
        <f>IFERROR(__xludf.DUMMYFUNCTION("""COMPUTED_VALUE"""),"Denise (1/3): Last night at Tribal Council, I just said to Jeff, like, “I’m done.” But when I say I’m done, it’s not I’m done with the game-- it’s I’m done with dealing with things the way that I’ve been dealing and getting myself as upset as I have been "&amp;"about the process.")</f>
        <v>Denise (1/3): Last night at Tribal Council, I just said to Jeff, like, “I’m done.” But when I say I’m done, it’s not I’m done with the game-- it’s I’m done with dealing with things the way that I’ve been dealing and getting myself as upset as I have been about the process.</v>
      </c>
    </row>
    <row r="252">
      <c r="A252" s="6"/>
      <c r="B252" s="8" t="str">
        <f>IFERROR(__xludf.DUMMYFUNCTION("""COMPUTED_VALUE"""),"Denise (2/3): I’m not a tattoo gal. I don’t have any tattoos. Probably never will. But then I was laying in the shelter last night, and I thought, “No, I need two tattoos.” I need the one on the left hand that says, “Endure,” to remind me I can. I’m capab"&amp;"le of staying out here for another 9 days. But then I also know that it’s okay to let go. Like, “Endure” and “Let Go” and know that both of those are totally okay.")</f>
        <v>Denise (2/3): I’m not a tattoo gal. I don’t have any tattoos. Probably never will. But then I was laying in the shelter last night, and I thought, “No, I need two tattoos.” I need the one on the left hand that says, “Endure,” to remind me I can. I’m capable of staying out here for another 9 days. But then I also know that it’s okay to let go. Like, “Endure” and “Let Go” and know that both of those are totally okay.</v>
      </c>
    </row>
    <row r="253">
      <c r="A253" s="6"/>
      <c r="B253" s="8" t="str">
        <f>IFERROR(__xludf.DUMMYFUNCTION("""COMPUTED_VALUE"""),"Denise (3/3): Nick gets immunity. The one person that we’ve been hoping initially wouldn’t get immunity so that we could vote him… got immunity. So then it was instantly like, “I wonder what the plan B is gonna be.”")</f>
        <v>Denise (3/3): Nick gets immunity. The one person that we’ve been hoping initially wouldn’t get immunity so that we could vote him… got immunity. So then it was instantly like, “I wonder what the plan B is gonna be.”</v>
      </c>
    </row>
    <row r="254">
      <c r="A254" s="6"/>
      <c r="B254" s="8" t="str">
        <f>IFERROR(__xludf.DUMMYFUNCTION("""COMPUTED_VALUE"""),"Denise (1/2): So, going into the Immunity Challenge today, we had this hope that Michele was gonna be a locked-in vote. Unfortunately, Michele pulled it out when she needed to, and Michele won immunity. So now it’s on to Plan B.")</f>
        <v>Denise (1/2): So, going into the Immunity Challenge today, we had this hope that Michele was gonna be a locked-in vote. Unfortunately, Michele pulled it out when she needed to, and Michele won immunity. So now it’s on to Plan B.</v>
      </c>
    </row>
    <row r="255">
      <c r="A255" s="6"/>
      <c r="B255" s="8" t="str">
        <f>IFERROR(__xludf.DUMMYFUNCTION("""COMPUTED_VALUE"""),"Denise (2/2): So, my game plan coming back into camp was kind of to take on the role of dejected Survivor player… (chuckles) a little bit. The one that kind of sets up the proposal of, “Hey, I know there’s a good chance I’m on the block, but if I’m going "&amp;"to the Edge, I’d love to go to the Edge with a full belly, and in order to do that, I’ll give up my tokens to make sure that you guys also stay strong.” And so we got an extra bag of rice. But I’m trying to roll with the idea, especially for Michele and f"&amp;"or Nick, that I’m the Plan B without overplaying my hand with the hopes that Ben and Sarah and Tony and I are all still in lockstep, and we’ll vote out Nick, barring any other surprises.")</f>
        <v>Denise (2/2): So, my game plan coming back into camp was kind of to take on the role of dejected Survivor player… (chuckles) a little bit. The one that kind of sets up the proposal of, “Hey, I know there’s a good chance I’m on the block, but if I’m going to the Edge, I’d love to go to the Edge with a full belly, and in order to do that, I’ll give up my tokens to make sure that you guys also stay strong.” And so we got an extra bag of rice. But I’m trying to roll with the idea, especially for Michele and for Nick, that I’m the Plan B without overplaying my hand with the hopes that Ben and Sarah and Tony and I are all still in lockstep, and we’ll vote out Nick, barring any other surprises.</v>
      </c>
    </row>
    <row r="256">
      <c r="A256" s="6"/>
      <c r="B256" s="8"/>
    </row>
    <row r="257">
      <c r="A257" s="6"/>
      <c r="B257" s="8"/>
    </row>
    <row r="258">
      <c r="A258" s="6" t="s">
        <v>6</v>
      </c>
      <c r="B258" s="4" t="str">
        <f>IFERROR(__xludf.DUMMYFUNCTION("FILTER('Data Entry'!$A:$A,LEFT('Data Entry'!$A:$A,LEN(A258))=A258)"),"Nick (1/1): We were given the in-game currency called a Fire Token. And this is the next step, this is the next evolution. In my opinion, these tokens are gonna end up being a huge part of the game. And I think the winner of this season will be the person"&amp;" who is able to use the currency correctly. I am from the newer seasons where we’re used to twists. We understand there’s unpredictable facets of the game, so I think my chances to win this game got much higher.")</f>
        <v>Nick (1/1): We were given the in-game currency called a Fire Token. And this is the next step, this is the next evolution. In my opinion, these tokens are gonna end up being a huge part of the game. And I think the winner of this season will be the person who is able to use the currency correctly. I am from the newer seasons where we’re used to twists. We understand there’s unpredictable facets of the game, so I think my chances to win this game got much higher.</v>
      </c>
    </row>
    <row r="259">
      <c r="A259" s="7"/>
      <c r="B259" s="8" t="str">
        <f>IFERROR(__xludf.DUMMYFUNCTION("""COMPUTED_VALUE"""),"Nick (1/1): (shouts - imitating Tony)")</f>
        <v>Nick (1/1): (shouts - imitating Tony)</v>
      </c>
    </row>
    <row r="260">
      <c r="A260" s="6"/>
      <c r="B260" s="8" t="str">
        <f>IFERROR(__xludf.DUMMYFUNCTION("""COMPUTED_VALUE"""),"Nick (1/1): Tyson’s a troublemaker. He’s got it out for me. You know, it-it kind of sucks, ‘cause Tyson was, like, one of my favorite players. But now it’s like a war. He’s coming after me, and I’m coming after him. I feel like I’m in with everybody. But "&amp;"I-I’m definitely nervous. Everybody here’s won the game. And everybody here knows how to lie good. People can say whatever they want, but until they actually prove it with a vote, you don’t know where people stand.")</f>
        <v>Nick (1/1): Tyson’s a troublemaker. He’s got it out for me. You know, it-it kind of sucks, ‘cause Tyson was, like, one of my favorite players. But now it’s like a war. He’s coming after me, and I’m coming after him. I feel like I’m in with everybody. But I-I’m definitely nervous. Everybody here’s won the game. And everybody here knows how to lie good. People can say whatever they want, but until they actually prove it with a vote, you don’t know where people stand.</v>
      </c>
    </row>
    <row r="261">
      <c r="A261" s="6"/>
      <c r="B261" s="8" t="str">
        <f>IFERROR(__xludf.DUMMYFUNCTION("""COMPUTED_VALUE"""),"Nick (1/2): I was so relieved to have Tyson out of here. Tyson was the only guy rocking the boat, and to get rid of him, it really feels like we’re a cohesive unit now. And on top of that, I was looking in my bag this morning, and I found… this parchment "&amp;"here. This definitely changes my opinion of Tyson in the game a little bit. I’m thinking in another situation, I would really love to work with Tyson, and maybe that situation will come up and-and this could be, like, a token of appreciation. And, hey, I "&amp;"don’t take this lightly.")</f>
        <v>Nick (1/2): I was so relieved to have Tyson out of here. Tyson was the only guy rocking the boat, and to get rid of him, it really feels like we’re a cohesive unit now. And on top of that, I was looking in my bag this morning, and I found… this parchment here. This definitely changes my opinion of Tyson in the game a little bit. I’m thinking in another situation, I would really love to work with Tyson, and maybe that situation will come up and-and this could be, like, a token of appreciation. And, hey, I don’t take this lightly.</v>
      </c>
    </row>
    <row r="262">
      <c r="A262" s="6"/>
      <c r="B262" s="8" t="str">
        <f>IFERROR(__xludf.DUMMYFUNCTION("""COMPUTED_VALUE"""),"Nick (2/2): I think if I was able to pick my tribe, I couldn’t have done a better job, because I was super tight with Yul and Wendell. They were probably my two most trustworthy allies on Dakal. And on top of that, we have a numbers advantage. So I won th"&amp;"e lottery.")</f>
        <v>Nick (2/2): I think if I was able to pick my tribe, I couldn’t have done a better job, because I was super tight with Yul and Wendell. They were probably my two most trustworthy allies on Dakal. And on top of that, we have a numbers advantage. So I won the lottery.</v>
      </c>
    </row>
    <row r="263">
      <c r="A263" s="6"/>
      <c r="B263" s="8" t="str">
        <f>IFERROR(__xludf.DUMMYFUNCTION("""COMPUTED_VALUE"""),"Nick (1/3): Honestly, I’m pretty bummed. I was hoping to play Survivor with Parvati. I mean, she was always one of my favorites. She was, like, my Survivor crush, you know? However, Wendell and Yul, they’re my closest allies in the entire game. So if they"&amp;" want to vote her out, I guess that’s what I have to do.")</f>
        <v>Nick (1/3): Honestly, I’m pretty bummed. I was hoping to play Survivor with Parvati. I mean, she was always one of my favorites. She was, like, my Survivor crush, you know? However, Wendell and Yul, they’re my closest allies in the entire game. So if they want to vote her out, I guess that’s what I have to do.</v>
      </c>
    </row>
    <row r="264">
      <c r="A264" s="6"/>
      <c r="B264" s="8" t="str">
        <f>IFERROR(__xludf.DUMMYFUNCTION("""COMPUTED_VALUE"""),"Nick (2/3): Me and Wendell, we talked about going to the end together. And he talks the talk, but I’m not sure if he really walks the walk. I’ve kind of been on cruise control, just trying to make it to the merge, but now I’m thinking, “I gotta start play"&amp;"ing this game.”")</f>
        <v>Nick (2/3): Me and Wendell, we talked about going to the end together. And he talks the talk, but I’m not sure if he really walks the walk. I’ve kind of been on cruise control, just trying to make it to the merge, but now I’m thinking, “I gotta start playing this game.”</v>
      </c>
    </row>
    <row r="265">
      <c r="A265" s="6"/>
      <c r="B265" s="8" t="str">
        <f>IFERROR(__xludf.DUMMYFUNCTION("""COMPUTED_VALUE"""),"Nick (3/3): This is a huge decision. Parvati is a threat, but she’s a visible threat. Whereas Wendell, he is more of, like, a hidden threat. So it makes sense to get rid of him if I can keep somebody that I can actually trust. Whatever I do tonight, is go"&amp;"nna have huge consequences. I just hope I don’t regret it.")</f>
        <v>Nick (3/3): This is a huge decision. Parvati is a threat, but she’s a visible threat. Whereas Wendell, he is more of, like, a hidden threat. So it makes sense to get rid of him if I can keep somebody that I can actually trust. Whatever I do tonight, is gonna have huge consequences. I just hope I don’t regret it.</v>
      </c>
    </row>
    <row r="266">
      <c r="A266" s="6"/>
      <c r="B266" s="8" t="str">
        <f>IFERROR(__xludf.DUMMYFUNCTION("""COMPUTED_VALUE"""),"Nick (1/2): I’m so frustrated with Wendell over us losing today. He should be focusing on the puzzle, not showboating, talking trash. We lose this challenge by a second, and if it wasn’t for Wendell screwing up the challenge, we would have won. It was my "&amp;"goal to keep this four together to the merge, and if it wasn’t for Wendell, we would’ve done that.")</f>
        <v>Nick (1/2): I’m so frustrated with Wendell over us losing today. He should be focusing on the puzzle, not showboating, talking trash. We lose this challenge by a second, and if it wasn’t for Wendell screwing up the challenge, we would have won. It was my goal to keep this four together to the merge, and if it wasn’t for Wendell, we would’ve done that.</v>
      </c>
    </row>
    <row r="267">
      <c r="A267" s="6"/>
      <c r="B267" s="8" t="str">
        <f>IFERROR(__xludf.DUMMYFUNCTION("""COMPUTED_VALUE"""),"Nick (2/2): Yul wants to backstab Wendell and get the Fire Tokens that Wendell has. It’s definitely kind of a dark, strange situation, and I’m slowly realizing that siding with Yul is super dangerous in-in this game.")</f>
        <v>Nick (2/2): Yul wants to backstab Wendell and get the Fire Tokens that Wendell has. It’s definitely kind of a dark, strange situation, and I’m slowly realizing that siding with Yul is super dangerous in-in this game.</v>
      </c>
    </row>
    <row r="268">
      <c r="A268" s="6"/>
      <c r="B268" s="8" t="str">
        <f>IFERROR(__xludf.DUMMYFUNCTION("""COMPUTED_VALUE"""),"Nick (1/1): Denise is immune tonight, but she’s super close with Adam. So I said, “All right, let’s vote out Adam. That’s easy.” Everybody that has worked with him says, “Don’t trust Adam.”")</f>
        <v>Nick (1/1): Denise is immune tonight, but she’s super close with Adam. So I said, “All right, let’s vote out Adam. That’s easy.” Everybody that has worked with him says, “Don’t trust Adam.”</v>
      </c>
    </row>
    <row r="269">
      <c r="A269" s="6"/>
      <c r="B269" s="8" t="str">
        <f>IFERROR(__xludf.DUMMYFUNCTION("""COMPUTED_VALUE"""),"Nick (1/5): I feel like Wendell was kind of the first shot. This is ruthless and cutthroat, and… there’s gonna be bloodshed. And I’m gonna like it. I’m-I’m gonna get on that train now, to where I love blood.")</f>
        <v>Nick (1/5): I feel like Wendell was kind of the first shot. This is ruthless and cutthroat, and… there’s gonna be bloodshed. And I’m gonna like it. I’m-I’m gonna get on that train now, to where I love blood.</v>
      </c>
    </row>
    <row r="270">
      <c r="A270" s="6"/>
      <c r="B270" s="8" t="str">
        <f>IFERROR(__xludf.DUMMYFUNCTION("""COMPUTED_VALUE"""),"Nick (2/5): I feel like it is now my duty to take every one of these people out that have double-crossed me. I’m ready for some revenge.")</f>
        <v>Nick (2/5): I feel like it is now my duty to take every one of these people out that have double-crossed me. I’m ready for some revenge.</v>
      </c>
    </row>
    <row r="271">
      <c r="A271" s="6"/>
      <c r="B271" s="8" t="str">
        <f>IFERROR(__xludf.DUMMYFUNCTION("""COMPUTED_VALUE"""),"Nick (3/5): Sarah gives me the reward. And I appreciated it, but I don’t feel like I owe her anything. I don’t trust her any more than I already did, and it wasn’t much, because I know the game Sarah plays. And if Sarah was told to write down my name toni"&amp;"ght, she would. But, hopefully, there are some clues hidden somewhere for a Hidden Immunity Idol or a Steal a Vote advantage or something… and hopefully I can find it.")</f>
        <v>Nick (3/5): Sarah gives me the reward. And I appreciated it, but I don’t feel like I owe her anything. I don’t trust her any more than I already did, and it wasn’t much, because I know the game Sarah plays. And if Sarah was told to write down my name tonight, she would. But, hopefully, there are some clues hidden somewhere for a Hidden Immunity Idol or a Steal a Vote advantage or something… and hopefully I can find it.</v>
      </c>
    </row>
    <row r="272">
      <c r="A272" s="6"/>
      <c r="B272" s="8" t="str">
        <f>IFERROR(__xludf.DUMMYFUNCTION("""COMPUTED_VALUE"""),"Nick (4/5): I’m gonna take this game over. I’m tired of being told what to do, and I’m tired of my name getting thrown out as a easy vote. If there’s gonna be tons of chaos, that’s good for me. I want more and more names thrown around. I want more and mor"&amp;"e people to turn on each other.")</f>
        <v>Nick (4/5): I’m gonna take this game over. I’m tired of being told what to do, and I’m tired of my name getting thrown out as a easy vote. If there’s gonna be tons of chaos, that’s good for me. I want more and more names thrown around. I want more and more people to turn on each other.</v>
      </c>
    </row>
    <row r="273">
      <c r="A273" s="6"/>
      <c r="B273" s="8" t="str">
        <f>IFERROR(__xludf.DUMMYFUNCTION("""COMPUTED_VALUE"""),"Nick (5/5): Sarah gave me the reward, but she’s tighter to a lot of people than she is to me. So I don’t feel bad if I can send Sarah home.")</f>
        <v>Nick (5/5): Sarah gave me the reward, but she’s tighter to a lot of people than she is to me. So I don’t feel bad if I can send Sarah home.</v>
      </c>
    </row>
    <row r="274">
      <c r="A274" s="6"/>
      <c r="B274" s="8" t="str">
        <f>IFERROR(__xludf.DUMMYFUNCTION("""COMPUTED_VALUE"""),"Nick (1/4): The more people are fighting, the more there is a war, the more crossfire and friendly fire going on, the more I can really crank it up. Now is the time to start trying to figure out who I want to sit at the end with and finding a way to get e"&amp;"verybody else out.")</f>
        <v>Nick (1/4): The more people are fighting, the more there is a war, the more crossfire and friendly fire going on, the more I can really crank it up. Now is the time to start trying to figure out who I want to sit at the end with and finding a way to get everybody else out.</v>
      </c>
    </row>
    <row r="275">
      <c r="A275" s="6"/>
      <c r="B275" s="8" t="str">
        <f>IFERROR(__xludf.DUMMYFUNCTION("""COMPUTED_VALUE"""),"Nick (2/4): I’m done just making it one step farther. I got my eye on the prize at this point, and that’s why I have to make big moves. I have to do something to stand out.")</f>
        <v>Nick (2/4): I’m done just making it one step farther. I got my eye on the prize at this point, and that’s why I have to make big moves. I have to do something to stand out.</v>
      </c>
    </row>
    <row r="276">
      <c r="A276" s="6"/>
      <c r="B276" s="8" t="str">
        <f>IFERROR(__xludf.DUMMYFUNCTION("""COMPUTED_VALUE"""),"Nick (3/4): In my opinion, there’s three people in this game still that certainly beat me at the end, at least three. That’s Jeremy, Sarah and Tony. We’ll have to get rid of ‘em.")</f>
        <v>Nick (3/4): In my opinion, there’s three people in this game still that certainly beat me at the end, at least three. That’s Jeremy, Sarah and Tony. We’ll have to get rid of ‘em.</v>
      </c>
    </row>
    <row r="277">
      <c r="A277" s="6"/>
      <c r="B277" s="8" t="str">
        <f>IFERROR(__xludf.DUMMYFUNCTION("""COMPUTED_VALUE"""),"Nick (4/4): We’ll have to put our plan on the back burner. I tried to do my best to win that Immunity Challenge, and I was falling off. At least I get one of Tony’s Fire Tokens, peanut butter and chocolate chip cookies. And Jeremy goes home, anyways, and "&amp;"there’s no harm. So I think it’s a win-win.")</f>
        <v>Nick (4/4): We’ll have to put our plan on the back burner. I tried to do my best to win that Immunity Challenge, and I was falling off. At least I get one of Tony’s Fire Tokens, peanut butter and chocolate chip cookies. And Jeremy goes home, anyways, and there’s no harm. So I think it’s a win-win.</v>
      </c>
    </row>
    <row r="278">
      <c r="A278" s="6"/>
      <c r="B278" s="8" t="str">
        <f>IFERROR(__xludf.DUMMYFUNCTION("""COMPUTED_VALUE"""),"Nick (1/1): There’s two plans going on, one to get Jeremy out and one to get Ben out. And I’m in a bit of a power position. I have Ben’s fate in my hands, and I have Jeremy’s fate in my hands. But I’m not making my decision based on what I want to happen "&amp;"tomorrow or the next day. I’m making my decision based on Day 39. How do I get there? Who can I beat? How do I win this two million dollars? I am just trying to win this game, period.")</f>
        <v>Nick (1/1): There’s two plans going on, one to get Jeremy out and one to get Ben out. And I’m in a bit of a power position. I have Ben’s fate in my hands, and I have Jeremy’s fate in my hands. But I’m not making my decision based on what I want to happen tomorrow or the next day. I’m making my decision based on Day 39. How do I get there? Who can I beat? How do I win this two million dollars? I am just trying to win this game, period.</v>
      </c>
    </row>
    <row r="279">
      <c r="A279" s="6"/>
      <c r="B279" s="8" t="str">
        <f>IFERROR(__xludf.DUMMYFUNCTION("""COMPUTED_VALUE"""),"Nick (1/7): I think I made the right decision, because the vote for me is about building allies moving forward. Michele-- she wanted to work with Jeremy. I have no interest in working with Jeremy at all. And she keeps wanting to go a different direction t"&amp;"han I want to go. Now that Jeremy’s gone, ideally, I would love to get Ben out of here. Ben is hotheaded, emotional. He’s, like, an impulsive player. So… I definitely feel like playing with Ben is like playing with fireworks or a stick of dynamite. And I "&amp;"just don’t want it to blow up in my own hands.")</f>
        <v>Nick (1/7): I think I made the right decision, because the vote for me is about building allies moving forward. Michele-- she wanted to work with Jeremy. I have no interest in working with Jeremy at all. And she keeps wanting to go a different direction than I want to go. Now that Jeremy’s gone, ideally, I would love to get Ben out of here. Ben is hotheaded, emotional. He’s, like, an impulsive player. So… I definitely feel like playing with Ben is like playing with fireworks or a stick of dynamite. And I just don’t want it to blow up in my own hands.</v>
      </c>
    </row>
    <row r="280">
      <c r="A280" s="6"/>
      <c r="B280" s="8" t="str">
        <f>IFERROR(__xludf.DUMMYFUNCTION("""COMPUTED_VALUE"""),"Nick (2/7): I’m a little discouraged because I have six Fire Tokens. I’ve been saving these puppies the whole game. I have all the demand and none of the supply. But today is the day. I look in my bag, and I actually see something in there.")</f>
        <v>Nick (2/7): I’m a little discouraged because I have six Fire Tokens. I’ve been saving these puppies the whole game. I have all the demand and none of the supply. But today is the day. I look in my bag, and I actually see something in there.</v>
      </c>
    </row>
    <row r="281">
      <c r="A281" s="6"/>
      <c r="B281" s="8" t="str">
        <f>IFERROR(__xludf.DUMMYFUNCTION("""COMPUTED_VALUE"""),"Nick (3/7): So, my immediate reaction to this is I need someone’s help. I only have six Fire Tokens. So, I thought I was rich, but I guess-- you know, I’ve landed on Boardwalk here. (laughs) I can’t even afford this. So I got to pull in somebody that has "&amp;"enough tokens to help me out. Tony’s been my main man, but he don’t have any tokens. And Michele is the other person I’ve been working with. She does have enough Fire Tokens to help me out here, and I think if I reach out to Michele with this, it will kee"&amp;"p me in her good graces, even though I voted out Jeremy. I’m her last hope. I’m-I’m her only prayer of staying in this game, and I think she’s a partner I can really work with. I have in the past, and I think I can with this.")</f>
        <v>Nick (3/7): So, my immediate reaction to this is I need someone’s help. I only have six Fire Tokens. So, I thought I was rich, but I guess-- you know, I’ve landed on Boardwalk here. (laughs) I can’t even afford this. So I got to pull in somebody that has enough tokens to help me out. Tony’s been my main man, but he don’t have any tokens. And Michele is the other person I’ve been working with. She does have enough Fire Tokens to help me out here, and I think if I reach out to Michele with this, it will keep me in her good graces, even though I voted out Jeremy. I’m her last hope. I’m-I’m her only prayer of staying in this game, and I think she’s a partner I can really work with. I have in the past, and I think I can with this.</v>
      </c>
    </row>
    <row r="282">
      <c r="A282" s="6"/>
      <c r="B282" s="8" t="str">
        <f>IFERROR(__xludf.DUMMYFUNCTION("""COMPUTED_VALUE"""),"Nick (4/7): I definitely have a lot to consider, because this isn’t just about one disadvantage at an Immunity Challenge. It could definitely go deeper than that. This decision for me is about the endgame and about winning this game. We just have to try t"&amp;"o use it in a way that causes the most chaos possible. More money, more problems. You know what I mean?")</f>
        <v>Nick (4/7): I definitely have a lot to consider, because this isn’t just about one disadvantage at an Immunity Challenge. It could definitely go deeper than that. This decision for me is about the endgame and about winning this game. We just have to try to use it in a way that causes the most chaos possible. More money, more problems. You know what I mean?</v>
      </c>
    </row>
    <row r="283">
      <c r="A283" s="6"/>
      <c r="B283" s="8" t="str">
        <f>IFERROR(__xludf.DUMMYFUNCTION("""COMPUTED_VALUE"""),"Nick (5/7): I decided to give the disadvantage to Ben because if he loses this challenge, that might be the final straw. And I hope to start some chaos, maybe get people wanting Ben out of here so that Michele can stay, and then Ben could definitely go.")</f>
        <v>Nick (5/7): I decided to give the disadvantage to Ben because if he loses this challenge, that might be the final straw. And I hope to start some chaos, maybe get people wanting Ben out of here so that Michele can stay, and then Ben could definitely go.</v>
      </c>
    </row>
    <row r="284">
      <c r="A284" s="6"/>
      <c r="B284" s="8" t="str">
        <f>IFERROR(__xludf.DUMMYFUNCTION("""COMPUTED_VALUE"""),"Nick (6/7): My plan worked today. I feel like I’m a genius. Ben lost. Michele won. Like, unbelievable. Everything worked out perfectly. Michele is in the game because of me buying that advantage. I feel like I’m in maybe the best position I’ve been in thi"&amp;"s entire game. So, now I would love to see Ben go home tonight. But can I get Tony on board?")</f>
        <v>Nick (6/7): My plan worked today. I feel like I’m a genius. Ben lost. Michele won. Like, unbelievable. Everything worked out perfectly. Michele is in the game because of me buying that advantage. I feel like I’m in maybe the best position I’ve been in this entire game. So, now I would love to see Ben go home tonight. But can I get Tony on board?</v>
      </c>
    </row>
    <row r="285">
      <c r="A285" s="6"/>
      <c r="B285" s="8" t="str">
        <f>IFERROR(__xludf.DUMMYFUNCTION("""COMPUTED_VALUE"""),"Nick (7/7): It’s the first time I’ve ever been voted out. It feels different than I expected. I was starting to see my path towards the end, but it was all just a bunch of lies and deceit. (sighs) I made it 34 days in the game. To make it to the Final 6, "&amp;"I mean, I-I’m really proud of myself. I got a shot tomorrow, so we’ll see what I can do. I’ll fight to the end.")</f>
        <v>Nick (7/7): It’s the first time I’ve ever been voted out. It feels different than I expected. I was starting to see my path towards the end, but it was all just a bunch of lies and deceit. (sighs) I made it 34 days in the game. To make it to the Final 6, I mean, I-I’m really proud of myself. I got a shot tomorrow, so we’ll see what I can do. I’ll fight to the end.</v>
      </c>
    </row>
    <row r="286">
      <c r="A286" s="6"/>
      <c r="B286" s="8"/>
    </row>
    <row r="287">
      <c r="A287" s="6"/>
      <c r="B287" s="8"/>
    </row>
    <row r="288">
      <c r="A288" s="6" t="s">
        <v>7</v>
      </c>
      <c r="B288" s="4" t="str">
        <f>IFERROR(__xludf.DUMMYFUNCTION("FILTER('Data Entry'!$A:$A,LEFT('Data Entry'!$A:$A,LEN(A288))=A288)"),"Jeremy (1/3): It’s going to be a war.")</f>
        <v>Jeremy (1/3): It’s going to be a war.</v>
      </c>
    </row>
    <row r="289">
      <c r="A289" s="7"/>
      <c r="B289" s="8" t="str">
        <f>IFERROR(__xludf.DUMMYFUNCTION("""COMPUTED_VALUE"""),"Jeremy (2/3): Denise and Adam, they walk off. Really rookie moves for winners to do that is-is unheard of. People are just looking for something and it’s so early in the game, you don't want to rock the boat. When you rock the boat, sometimes you fall out"&amp;".")</f>
        <v>Jeremy (2/3): Denise and Adam, they walk off. Really rookie moves for winners to do that is-is unheard of. People are just looking for something and it’s so early in the game, you don't want to rock the boat. When you rock the boat, sometimes you fall out.</v>
      </c>
    </row>
    <row r="290">
      <c r="A290" s="6"/>
      <c r="B290" s="8" t="str">
        <f>IFERROR(__xludf.DUMMYFUNCTION("""COMPUTED_VALUE"""),"Jeremy (3/3): It really sucks losing Nat. It’s a punch in the gut. But this season, when someone gets voted out to go to Extinction Island, they can bequeath a Fire Token to anyone in the game. We all started off with one Fire Token. And this morning, you"&amp;" know, I see a Fire Token. So, now, boop! I got two Fire Tokens. Two is better than one. I have the most than-- out of anybody here. So I’m the richest on this island. Nobody knows how valuable they are, so it’s good to have two of them. And let’s just wa"&amp;"it on it and see where this game starts going to see how important they are.")</f>
        <v>Jeremy (3/3): It really sucks losing Nat. It’s a punch in the gut. But this season, when someone gets voted out to go to Extinction Island, they can bequeath a Fire Token to anyone in the game. We all started off with one Fire Token. And this morning, you know, I see a Fire Token. So, now, boop! I got two Fire Tokens. Two is better than one. I have the most than-- out of anybody here. So I’m the richest on this island. Nobody knows how valuable they are, so it’s good to have two of them. And let’s just wait on it and see where this game starts going to see how important they are.</v>
      </c>
    </row>
    <row r="291">
      <c r="A291" s="6"/>
      <c r="B291" s="8" t="str">
        <f>IFERROR(__xludf.DUMMYFUNCTION("""COMPUTED_VALUE"""),"Jeremy (1/2): This is huge for my game. Last Tribal, I was left out of the vote. So now I feel like I’m on the bottom. These Fire Tokens, they’re really more valuable than people think. They think, “Oh, you get four tokens and you buy a tarp.” No, you can"&amp;" have one token and buy immunity. They don’t even get it. They don’t even know it yet. This is the biggest season ever. It’s a war, and I lost the first battle. But this Fire Token economy could change everything.")</f>
        <v>Jeremy (1/2): This is huge for my game. Last Tribal, I was left out of the vote. So now I feel like I’m on the bottom. These Fire Tokens, they’re really more valuable than people think. They think, “Oh, you get four tokens and you buy a tarp.” No, you can have one token and buy immunity. They don’t even get it. They don’t even know it yet. This is the biggest season ever. It’s a war, and I lost the first battle. But this Fire Token economy could change everything.</v>
      </c>
    </row>
    <row r="292">
      <c r="A292" s="6"/>
      <c r="B292" s="8" t="str">
        <f>IFERROR(__xludf.DUMMYFUNCTION("""COMPUTED_VALUE"""),"Jeremy (2/2): This is a miracle. The biggest name out there right now is Danni, and as long as it’s not me, I’m good with that. But Rob’s controlling the tribe-- him and Parv, and I don’t like watching other people control the game. I like to be the one t"&amp;"o pull the trigger on these blindsides.")</f>
        <v>Jeremy (2/2): This is a miracle. The biggest name out there right now is Danni, and as long as it’s not me, I’m good with that. But Rob’s controlling the tribe-- him and Parv, and I don’t like watching other people control the game. I like to be the one to pull the trigger on these blindsides.</v>
      </c>
    </row>
    <row r="293">
      <c r="A293" s="6"/>
      <c r="B293" s="8" t="str">
        <f>IFERROR(__xludf.DUMMYFUNCTION("""COMPUTED_VALUE"""),"Jeremy (1/1): Everyone’s sitting around real quiet, and you could tell this is just the calm before the storm. But I knew as soon as I walk away, Ben was gonna come with me, and then things were gonna start rolling and the bullets were gonna start flying "&amp;"and knives are gonna start stabbing.")</f>
        <v>Jeremy (1/1): Everyone’s sitting around real quiet, and you could tell this is just the calm before the storm. But I knew as soon as I walk away, Ben was gonna come with me, and then things were gonna start rolling and the bullets were gonna start flying and knives are gonna start stabbing.</v>
      </c>
    </row>
    <row r="294">
      <c r="A294" s="6"/>
      <c r="B294" s="8" t="str">
        <f>IFERROR(__xludf.DUMMYFUNCTION("""COMPUTED_VALUE"""),"Jeremy (1/2): All of a sudden, Adam’s the hardest working person on this island. Adam is acting like one of my children. When they get in trouble, they know you’re disappointed in them, so they try to, uh, soften things up. Obviously, Adam is-is trying to"&amp;" save his own hide. And as long as Adam doesn’t go back to his old ways, being sneaky and playing both sides, we will keep him around.")</f>
        <v>Jeremy (1/2): All of a sudden, Adam’s the hardest working person on this island. Adam is acting like one of my children. When they get in trouble, they know you’re disappointed in them, so they try to, uh, soften things up. Obviously, Adam is-is trying to save his own hide. And as long as Adam doesn’t go back to his old ways, being sneaky and playing both sides, we will keep him around.</v>
      </c>
    </row>
    <row r="295">
      <c r="A295" s="6"/>
      <c r="B295" s="8" t="str">
        <f>IFERROR(__xludf.DUMMYFUNCTION("""COMPUTED_VALUE"""),"Jeremy (2/2): Adam is definitely a liability. He can’t switch it off. He can go. I-I-- I can’t keep babysitting him and keeping him around and it’s driving me crazy. I’m done with it.")</f>
        <v>Jeremy (2/2): Adam is definitely a liability. He can’t switch it off. He can go. I-I-- I can’t keep babysitting him and keeping him around and it’s driving me crazy. I’m done with it.</v>
      </c>
    </row>
    <row r="296">
      <c r="A296" s="6"/>
      <c r="B296" s="8" t="str">
        <f>IFERROR(__xludf.DUMMYFUNCTION("""COMPUTED_VALUE"""),"Jeremy (1/2): Oh, my God. The Dakal camp, it’s crazy. First of all, the shelter is unbelievable. So I’m George and Denise is Louise because we’re moving on up. But coming in down three original Dakal to two Seles, I need to find who is on the outs in that"&amp;" three. So I would really like to get a big glass, a nice big tall beer of information so it can quench my thirst for knowledge.")</f>
        <v>Jeremy (1/2): Oh, my God. The Dakal camp, it’s crazy. First of all, the shelter is unbelievable. So I’m George and Denise is Louise because we’re moving on up. But coming in down three original Dakal to two Seles, I need to find who is on the outs in that three. So I would really like to get a big glass, a nice big tall beer of information so it can quench my thirst for knowledge.</v>
      </c>
    </row>
    <row r="297">
      <c r="A297" s="6"/>
      <c r="B297" s="8" t="str">
        <f>IFERROR(__xludf.DUMMYFUNCTION("""COMPUTED_VALUE"""),"Jeremy (2/2): Kim seems like she’s been on the outs, and that’s a good sign for me, ‘cause that’s the weak link that I’m looking for.")</f>
        <v>Jeremy (2/2): Kim seems like she’s been on the outs, and that’s a good sign for me, ‘cause that’s the weak link that I’m looking for.</v>
      </c>
    </row>
    <row r="298">
      <c r="A298" s="6"/>
      <c r="B298" s="8" t="str">
        <f>IFERROR(__xludf.DUMMYFUNCTION("""COMPUTED_VALUE"""),"Jeremy (1/2): Coming in, Denise and I, we’re the old Sele. There’s only two of us, but I have this Safety Without Power advantage. I could leave Tribal Council as soon as I want. I don’t have a vote, but I’m here tomorrow. It’s gonna be right here (taps p"&amp;"ant pocket), waiting… and I’m quick on the draw! That’s my only problem.")</f>
        <v>Jeremy (1/2): Coming in, Denise and I, we’re the old Sele. There’s only two of us, but I have this Safety Without Power advantage. I could leave Tribal Council as soon as I want. I don’t have a vote, but I’m here tomorrow. It’s gonna be right here (taps pant pocket), waiting… and I’m quick on the draw! That’s my only problem.</v>
      </c>
    </row>
    <row r="299">
      <c r="A299" s="6"/>
      <c r="B299" s="8" t="str">
        <f>IFERROR(__xludf.DUMMYFUNCTION("""COMPUTED_VALUE"""),"Jeremy (2/2): Tony’s been great up until now. As soon as it’s time to, “Oh, we have to start talking,” Tony’s gone. Tony, what are you scrambling for? Your name’s not even on the chopping block. What are you doing, Tone?")</f>
        <v>Jeremy (2/2): Tony’s been great up until now. As soon as it’s time to, “Oh, we have to start talking,” Tony’s gone. Tony, what are you scrambling for? Your name’s not even on the chopping block. What are you doing, Tone?</v>
      </c>
    </row>
    <row r="300">
      <c r="A300" s="6"/>
      <c r="B300" s="8" t="str">
        <f>IFERROR(__xludf.DUMMYFUNCTION("""COMPUTED_VALUE"""),"Jeremy (1/1): Tony thinks Denise is, like, growing on… that target echelon. But Tony is clearly still the biggest threat out here. He’s still a big name. He’s still crazy, wild Tony. I do like Tony, but he is the bigger threat in this game.")</f>
        <v>Jeremy (1/1): Tony thinks Denise is, like, growing on… that target echelon. But Tony is clearly still the biggest threat out here. He’s still a big name. He’s still crazy, wild Tony. I do like Tony, but he is the bigger threat in this game.</v>
      </c>
    </row>
    <row r="301">
      <c r="A301" s="6"/>
      <c r="B301" s="8" t="str">
        <f>IFERROR(__xludf.DUMMYFUNCTION("""COMPUTED_VALUE"""),"Jeremy (1/3): I like Wendell. We have a mutual respect for each other, so I want him to come and work with me. Wendell has Nick as his right-hand man. I want to be that person. So I wouldn’t mind to see Nick go. If I get rid of Nick, I could be his number"&amp;" one.")</f>
        <v>Jeremy (1/3): I like Wendell. We have a mutual respect for each other, so I want him to come and work with me. Wendell has Nick as his right-hand man. I want to be that person. So I wouldn’t mind to see Nick go. If I get rid of Nick, I could be his number one.</v>
      </c>
    </row>
    <row r="302">
      <c r="A302" s="6"/>
      <c r="B302" s="8" t="str">
        <f>IFERROR(__xludf.DUMMYFUNCTION("""COMPUTED_VALUE"""),"Jeremy (2/3): When you have this necklace, you have power. So, my plan is to go after Nick. But I don’t want to be the one that’s looked at as the boss. Don’t get me wrong, I want to drive this thing, but I don’t want everybody else to know that I’m drivi"&amp;"n this thing.")</f>
        <v>Jeremy (2/3): When you have this necklace, you have power. So, my plan is to go after Nick. But I don’t want to be the one that’s looked at as the boss. Don’t get me wrong, I want to drive this thing, but I don’t want everybody else to know that I’m drivin this thing.</v>
      </c>
    </row>
    <row r="303">
      <c r="A303" s="6"/>
      <c r="B303" s="8" t="str">
        <f>IFERROR(__xludf.DUMMYFUNCTION("""COMPUTED_VALUE"""),"Jeremy (3/3): Wendell’s on the chopping block. It’s horrible. I don’t want that. I want to work with him. Wendell and Nick are voting for Adam. So, as long as Wendell’s safe, I would love to see Adam go. Let’s just vote for Adam.")</f>
        <v>Jeremy (3/3): Wendell’s on the chopping block. It’s horrible. I don’t want that. I want to work with him. Wendell and Nick are voting for Adam. So, as long as Wendell’s safe, I would love to see Adam go. Let’s just vote for Adam.</v>
      </c>
    </row>
    <row r="304">
      <c r="A304" s="6"/>
      <c r="B304" s="8" t="str">
        <f>IFERROR(__xludf.DUMMYFUNCTION("""COMPUTED_VALUE"""),"Jeremy (1/1): Sarah gives up her reward and gives it to Nick, one of the main guys I want to talk to because he’s on the outs. I’m like, “Come on, Sarah.” And I’ve done that before. I’ve given up reward. And you know what they did? They voted me out.")</f>
        <v>Jeremy (1/1): Sarah gives up her reward and gives it to Nick, one of the main guys I want to talk to because he’s on the outs. I’m like, “Come on, Sarah.” And I’ve done that before. I’ve given up reward. And you know what they did? They voted me out.</v>
      </c>
    </row>
    <row r="305">
      <c r="A305" s="6"/>
      <c r="B305" s="8" t="str">
        <f>IFERROR(__xludf.DUMMYFUNCTION("""COMPUTED_VALUE"""),"Jeremy (1/2): It’s getting down to the nitty-gritty, and more than anything, I would love to break up Sarah and Sophie. They’re too close, and that’s dangerous for people like me who’s by himself, basically, you know? But Tony’s like, “We can’t do that.” "&amp;"And it’s frustrating. I don’t get a voice, and that’s not how it should be.")</f>
        <v>Jeremy (1/2): It’s getting down to the nitty-gritty, and more than anything, I would love to break up Sarah and Sophie. They’re too close, and that’s dangerous for people like me who’s by himself, basically, you know? But Tony’s like, “We can’t do that.” And it’s frustrating. I don’t get a voice, and that’s not how it should be.</v>
      </c>
    </row>
    <row r="306">
      <c r="A306" s="6"/>
      <c r="B306" s="8" t="str">
        <f>IFERROR(__xludf.DUMMYFUNCTION("""COMPUTED_VALUE"""),"Jeremy (2/2): I have my Safety Without Power advantage, so I can leave Tribal Council. I don’t get a vote, but I cannot be voted out. But now my alliance needs me for a vote. If I did leave, I would be turning my back on my alliance. But I’m a firefighter"&amp;", and we take care of people.")</f>
        <v>Jeremy (2/2): I have my Safety Without Power advantage, so I can leave Tribal Council. I don’t get a vote, but I cannot be voted out. But now my alliance needs me for a vote. If I did leave, I would be turning my back on my alliance. But I’m a firefighter, and we take care of people.</v>
      </c>
    </row>
    <row r="307">
      <c r="A307" s="6"/>
      <c r="B307" s="8" t="str">
        <f>IFERROR(__xludf.DUMMYFUNCTION("""COMPUTED_VALUE"""),"Jeremy (1/6): At Tribal, I said, “I’m not going to Edge with a advantage in my pocket.” Everybody’s been lying for the past two weeks to everybody. No one’s telling the truth. I don’t know what’s going on. So, I have my advantage, my Safety Without Power."&amp;" So I said, “I’m out of here.” Like a… (snaps fingers) flash in the night. Boom. Like a Houdini trick. I just… (mimics magician’s puff of smoke) poof and I’m gone. You know? It was beautiful. Oh, man. And then I come back to camp, and I am losing my mind,"&amp;" waiting to see who’s coming back. And then I start seeing people come back one at a time. Ben comes. Sophie comes. Denise comes. And then I see Tony and Kim. I was like, “Wow, Tyson is back on the Edge.” This is not good.")</f>
        <v>Jeremy (1/6): At Tribal, I said, “I’m not going to Edge with a advantage in my pocket.” Everybody’s been lying for the past two weeks to everybody. No one’s telling the truth. I don’t know what’s going on. So, I have my advantage, my Safety Without Power. So I said, “I’m out of here.” Like a… (snaps fingers) flash in the night. Boom. Like a Houdini trick. I just… (mimics magician’s puff of smoke) poof and I’m gone. You know? It was beautiful. Oh, man. And then I come back to camp, and I am losing my mind, waiting to see who’s coming back. And then I start seeing people come back one at a time. Ben comes. Sophie comes. Denise comes. And then I see Tony and Kim. I was like, “Wow, Tyson is back on the Edge.” This is not good.</v>
      </c>
    </row>
    <row r="308">
      <c r="A308" s="6"/>
      <c r="B308" s="8" t="str">
        <f>IFERROR(__xludf.DUMMYFUNCTION("""COMPUTED_VALUE"""),"Jeremy (2/6): Tyson’s the-the biggest shield around. So I wanted Tyson here as a shield for me. That’s my meat shield sy-system. That’s how I win this game. And as soon as I’m out of Tribal, oh, it’s time to jump on Tyson. (shakes head)")</f>
        <v>Jeremy (2/6): Tyson’s the-the biggest shield around. So I wanted Tyson here as a shield for me. That’s my meat shield sy-system. That’s how I win this game. And as soon as I’m out of Tribal, oh, it’s time to jump on Tyson. (shakes head)</v>
      </c>
    </row>
    <row r="309">
      <c r="A309" s="6"/>
      <c r="B309" s="8" t="str">
        <f>IFERROR(__xludf.DUMMYFUNCTION("""COMPUTED_VALUE"""),"Jeremy (3/6): I think this group is solid-- Michele, Kim, Denise and Tony. So I’m thinking we have five out of nine. This is good for me. This is good for my game.")</f>
        <v>Jeremy (3/6): I think this group is solid-- Michele, Kim, Denise and Tony. So I’m thinking we have five out of nine. This is good for me. This is good for my game.</v>
      </c>
    </row>
    <row r="310">
      <c r="A310" s="6"/>
      <c r="B310" s="8" t="str">
        <f>IFERROR(__xludf.DUMMYFUNCTION("""COMPUTED_VALUE"""),"Jeremy (4/6): Trust is huge out here. And Tony trusts me, and I want him to know I need him as much as he needs me. So I’m willing to give one Fire Token. I would give another one, but then I’ll have zero, and I don’t want to have zero.")</f>
        <v>Jeremy (4/6): Trust is huge out here. And Tony trusts me, and I want him to know I need him as much as he needs me. So I’m willing to give one Fire Token. I would give another one, but then I’ll have zero, and I don’t want to have zero.</v>
      </c>
    </row>
    <row r="311">
      <c r="A311" s="6"/>
      <c r="B311" s="8" t="str">
        <f>IFERROR(__xludf.DUMMYFUNCTION("""COMPUTED_VALUE"""),"Jeremy (5/6): At the start of this game, I was like, “You know what? I like Ben. He’s a good guy. That’s my friend.” And now, like, everything he does annoys me. Like, every little thing he does bothers me. The dude-- he doesn’t want to work with me. He d"&amp;"oesn’t want to play with me. And Denise and Kim would love to see Ben go. So, my intended target right now is Ben.")</f>
        <v>Jeremy (5/6): At the start of this game, I was like, “You know what? I like Ben. He’s a good guy. That’s my friend.” And now, like, everything he does annoys me. Like, every little thing he does bothers me. The dude-- he doesn’t want to work with me. He doesn’t want to play with me. And Denise and Kim would love to see Ben go. So, my intended target right now is Ben.</v>
      </c>
    </row>
    <row r="312">
      <c r="A312" s="6"/>
      <c r="B312" s="8" t="str">
        <f>IFERROR(__xludf.DUMMYFUNCTION("""COMPUTED_VALUE"""),"Jeremy (6/6): Tony comes to me late with a plan to take out Sophie. And I’m like, “Come on, we have a plan.” Like, I didn’t want to do anything different. I want Ben gone. And then he said, “Listen, Kim and Denise aren’t with you. You gotta just trust me "&amp;"on this.” And the first thing I thought was, “No, Tony, you’re wrong, you’re wrong.” So… I really don’t know if people are coming after me. I don’t know.")</f>
        <v>Jeremy (6/6): Tony comes to me late with a plan to take out Sophie. And I’m like, “Come on, we have a plan.” Like, I didn’t want to do anything different. I want Ben gone. And then he said, “Listen, Kim and Denise aren’t with you. You gotta just trust me on this.” And the first thing I thought was, “No, Tony, you’re wrong, you’re wrong.” So… I really don’t know if people are coming after me. I don’t know.</v>
      </c>
    </row>
    <row r="313">
      <c r="A313" s="6"/>
      <c r="B313" s="8" t="str">
        <f>IFERROR(__xludf.DUMMYFUNCTION("""COMPUTED_VALUE"""),"Jeremy (1/4): Tribal Council was crazy. Ben tried to make a move on me, but Sophie went to the Edge. So there’s hard feelings. Ben is pissed. He’s not even talking to me. It’s so crazy. He’s such a child. Like, grow up, Ben. Come on, man. The game goes up"&amp;" and down. Just chill out and let’s play.")</f>
        <v>Jeremy (1/4): Tribal Council was crazy. Ben tried to make a move on me, but Sophie went to the Edge. So there’s hard feelings. Ben is pissed. He’s not even talking to me. It’s so crazy. He’s such a child. Like, grow up, Ben. Come on, man. The game goes up and down. Just chill out and let’s play.</v>
      </c>
    </row>
    <row r="314">
      <c r="A314" s="6"/>
      <c r="B314" s="8" t="str">
        <f>IFERROR(__xludf.DUMMYFUNCTION("""COMPUTED_VALUE"""),"Jeremy (2/4): He can’t even talk to me. And I could still see him, like, stewing. Like, okay, what do I do now?")</f>
        <v>Jeremy (2/4): He can’t even talk to me. And I could still see him, like, stewing. Like, okay, what do I do now?</v>
      </c>
    </row>
    <row r="315">
      <c r="A315" s="6"/>
      <c r="B315" s="8" t="str">
        <f>IFERROR(__xludf.DUMMYFUNCTION("""COMPUTED_VALUE"""),"Jeremy (3/4): I don’t feel in control of my game. I have the 50/50 idol in my pocket. If all else fails, I can use that. But it could be an idol, it could be nothing. It’s a flip of the coin. I might not be coming back to camp tonight.")</f>
        <v>Jeremy (3/4): I don’t feel in control of my game. I have the 50/50 idol in my pocket. If all else fails, I can use that. But it could be an idol, it could be nothing. It’s a flip of the coin. I might not be coming back to camp tonight.</v>
      </c>
    </row>
    <row r="316">
      <c r="A316" s="6"/>
      <c r="B316" s="8" t="str">
        <f>IFERROR(__xludf.DUMMYFUNCTION("""COMPUTED_VALUE"""),"Jeremy (4/4): This is the part of the war that’s gonna get really ugly. This is gonna be more like friendly fire.")</f>
        <v>Jeremy (4/4): This is the part of the war that’s gonna get really ugly. This is gonna be more like friendly fire.</v>
      </c>
    </row>
    <row r="317">
      <c r="A317" s="6"/>
      <c r="B317" s="8" t="str">
        <f>IFERROR(__xludf.DUMMYFUNCTION("""COMPUTED_VALUE"""),"Jeremy (1/3): This is Groundhog Day for me here. Three Tribals in a row that everybody is coming after me. I-I wish I knew why I was so popular around here.")</f>
        <v>Jeremy (1/3): This is Groundhog Day for me here. Three Tribals in a row that everybody is coming after me. I-I wish I knew why I was so popular around here.</v>
      </c>
    </row>
    <row r="318">
      <c r="A318" s="6"/>
      <c r="B318" s="8" t="str">
        <f>IFERROR(__xludf.DUMMYFUNCTION("""COMPUTED_VALUE"""),"Jeremy (2/3): But I have a connection with Michele, and Michele gave me that 50/50 coin to play if I needed it. But I give that 50/50 back to Michele. I want nothing to do with that. My game is not coming down to a 50/50 coin flip. This is the penultimate"&amp;" step of the war. This is right before we take off, and it’s gonna get really, really ugly.")</f>
        <v>Jeremy (2/3): But I have a connection with Michele, and Michele gave me that 50/50 coin to play if I needed it. But I give that 50/50 back to Michele. I want nothing to do with that. My game is not coming down to a 50/50 coin flip. This is the penultimate step of the war. This is right before we take off, and it’s gonna get really, really ugly.</v>
      </c>
    </row>
    <row r="319">
      <c r="A319" s="6"/>
      <c r="B319" s="8" t="str">
        <f>IFERROR(__xludf.DUMMYFUNCTION("""COMPUTED_VALUE"""),"Jeremy (3/3): Everybody’s saying Denise’s name ‘cause this is the easiest one. Denise was the one that was, like, checked out last Tribal Council, but that’s the thing. It’s never an easy vote, especially Winners at War. So, right away, I’m like, “Nah, th"&amp;"is doesn’t sound right to me.” Denise is definitely a smoke screen. I don’t know who they’re putting their votes on, if whether it’s me or Michele, but I don’t trust Ben at all.")</f>
        <v>Jeremy (3/3): Everybody’s saying Denise’s name ‘cause this is the easiest one. Denise was the one that was, like, checked out last Tribal Council, but that’s the thing. It’s never an easy vote, especially Winners at War. So, right away, I’m like, “Nah, this doesn’t sound right to me.” Denise is definitely a smoke screen. I don’t know who they’re putting their votes on, if whether it’s me or Michele, but I don’t trust Ben at all.</v>
      </c>
    </row>
    <row r="320">
      <c r="A320" s="6"/>
      <c r="B320" s="8" t="str">
        <f>IFERROR(__xludf.DUMMYFUNCTION("""COMPUTED_VALUE"""),"Jeremy (1/1): The Edge of Extinction-- I hate this place. This place sucks. It drains you. Morale is down. It’s tough. And just being out of the game, your mind just wanders. The whole night, I was running through my mind like, “What did I do wrong? What "&amp;"could I have done to change my situation?” But, I mean, you know what? What am I gonna do? Like, this is the situation I’m dealt. I just got to think about one day at a time, just getting back into this game.")</f>
        <v>Jeremy (1/1): The Edge of Extinction-- I hate this place. This place sucks. It drains you. Morale is down. It’s tough. And just being out of the game, your mind just wanders. The whole night, I was running through my mind like, “What did I do wrong? What could I have done to change my situation?” But, I mean, you know what? What am I gonna do? Like, this is the situation I’m dealt. I just got to think about one day at a time, just getting back into this game.</v>
      </c>
    </row>
    <row r="321">
      <c r="A321" s="6"/>
      <c r="B321" s="8"/>
    </row>
    <row r="322">
      <c r="A322" s="6"/>
      <c r="B322" s="8"/>
    </row>
    <row r="323">
      <c r="A323" s="6" t="s">
        <v>8</v>
      </c>
      <c r="B323" s="4" t="str">
        <f>IFERROR(__xludf.DUMMYFUNCTION("FILTER('Data Entry'!$A:$A,LEFT('Data Entry'!$A:$A,LEN(A323))=A323)"),"Kim (1/1): All of a sudden, I’m getting a very bad vibe from everyone. I know that I am not someone that people want in their conversations right now. There’s moments of paranoia where lots of people are talking and I walk up then it stopped. They want to"&amp;" do something and they don’t want me to know about it. Gosh, just awkward. Nobody will talk. I’ve never been in this position before. You know, my-my season I was making the calls every single Tribal Council. I don’t think I really understood until today "&amp;"what it feels like to be on the outs. This is not the way I envisioned my comeback. I think what’s going on is I think Tyson and Amber and I are in trouble for the same reason, and I think in this case, the poker alliance has become what that is. One of t"&amp;"he three of us are being voted out. That’s just it. And I think there’s really nothing I can do to change that. I feel like, you know, this is a large group of people voting together. To start this game the way I did, honestly, it’s been the biggest mess.")</f>
        <v>Kim (1/1): All of a sudden, I’m getting a very bad vibe from everyone. I know that I am not someone that people want in their conversations right now. There’s moments of paranoia where lots of people are talking and I walk up then it stopped. They want to do something and they don’t want me to know about it. Gosh, just awkward. Nobody will talk. I’ve never been in this position before. You know, my-my season I was making the calls every single Tribal Council. I don’t think I really understood until today what it feels like to be on the outs. This is not the way I envisioned my comeback. I think what’s going on is I think Tyson and Amber and I are in trouble for the same reason, and I think in this case, the poker alliance has become what that is. One of the three of us are being voted out. That’s just it. And I think there’s really nothing I can do to change that. I feel like, you know, this is a large group of people voting together. To start this game the way I did, honestly, it’s been the biggest mess.</v>
      </c>
    </row>
    <row r="324">
      <c r="A324" s="7"/>
      <c r="B324" s="8" t="str">
        <f>IFERROR(__xludf.DUMMYFUNCTION("""COMPUTED_VALUE"""),"Kim (1/2): So far this season, it’s been a really different experience for me. I am not used to playing on the bottom. It’s a weird feeling, but I also know this is not the end of the game and that there is an upward trajectory for me if I can figure out "&amp;"where to get my footing. I’m just treading carefully. I don’t want to put the target on my back, but I feel like the idol would be a really important thing for me to have. It is funny, the more you’re on the bottom, the more you have to try to claw your w"&amp;"ay to the top, and the more you do that, the more you’re putting a target on your back; therefore, you’re more on the bottom. I have to be careful and I just wait for a moment of peace, then listen to the voice that tells you when to go right, when to go "&amp;"left-- that’s what I do when I’m idol hunting. And I just try to get a vibe for, like, which tree to go to. It’s how I found mine the first season. It’s a prayer of sorts, you know? Like, if this is meant to be, then send me an idol.")</f>
        <v>Kim (1/2): So far this season, it’s been a really different experience for me. I am not used to playing on the bottom. It’s a weird feeling, but I also know this is not the end of the game and that there is an upward trajectory for me if I can figure out where to get my footing. I’m just treading carefully. I don’t want to put the target on my back, but I feel like the idol would be a really important thing for me to have. It is funny, the more you’re on the bottom, the more you have to try to claw your way to the top, and the more you do that, the more you’re putting a target on your back; therefore, you’re more on the bottom. I have to be careful and I just wait for a moment of peace, then listen to the voice that tells you when to go right, when to go left-- that’s what I do when I’m idol hunting. And I just try to get a vibe for, like, which tree to go to. It’s how I found mine the first season. It’s a prayer of sorts, you know? Like, if this is meant to be, then send me an idol.</v>
      </c>
    </row>
    <row r="325">
      <c r="A325" s="6"/>
      <c r="B325" s="8" t="str">
        <f>IFERROR(__xludf.DUMMYFUNCTION("""COMPUTED_VALUE"""),"Kim (2/2): When I found it, it was such a surreal moment. I definitely don’t want to be caught with it. Two people walked up-- Tony and Nick. Two people I completely don’t trust. I think they thought I was looking for an idol, but I don’t think that they "&amp;"thought I had found it. It’s not your typical Immunity Idol. I have to give part of it to someone else. I’ve always felt Sophie and I would work well together. And I go with the people that I have a good feeling about. And I think Sophie’s in a really goo"&amp;"d spot in the tribe right now.")</f>
        <v>Kim (2/2): When I found it, it was such a surreal moment. I definitely don’t want to be caught with it. Two people walked up-- Tony and Nick. Two people I completely don’t trust. I think they thought I was looking for an idol, but I don’t think that they thought I had found it. It’s not your typical Immunity Idol. I have to give part of it to someone else. I’ve always felt Sophie and I would work well together. And I go with the people that I have a good feeling about. And I think Sophie’s in a really good spot in the tribe right now.</v>
      </c>
    </row>
    <row r="326">
      <c r="A326" s="6"/>
      <c r="B326" s="8" t="str">
        <f>IFERROR(__xludf.DUMMYFUNCTION("""COMPUTED_VALUE"""),"Kim (1/2): I’m as agreeable to Tony at the moment of staying Dakal strong, but I’m not sure that that’s the best option for me.")</f>
        <v>Kim (1/2): I’m as agreeable to Tony at the moment of staying Dakal strong, but I’m not sure that that’s the best option for me.</v>
      </c>
    </row>
    <row r="327">
      <c r="A327" s="6"/>
      <c r="B327" s="8" t="str">
        <f>IFERROR(__xludf.DUMMYFUNCTION("""COMPUTED_VALUE"""),"Kim (2/2): Tony and Sandra, they’re probably the people I have the least trust built with, and I do feel like I’m making a connection with Jeremy and Denise. In this tribe, at this moment, I am smack dab in the middle, and that could be a really good spot"&amp;" for me.")</f>
        <v>Kim (2/2): Tony and Sandra, they’re probably the people I have the least trust built with, and I do feel like I’m making a connection with Jeremy and Denise. In this tribe, at this moment, I am smack dab in the middle, and that could be a really good spot for me.</v>
      </c>
    </row>
    <row r="328">
      <c r="A328" s="6"/>
      <c r="B328" s="8" t="str">
        <f>IFERROR(__xludf.DUMMYFUNCTION("""COMPUTED_VALUE"""),"Kim (1/2): We cannot find Tony anywhere. And, honestly, I’m starting to get nervous. I’m like, “Why in the world would Tony be missing?” He gets like this on Tribal days. He’s like a split personality.")</f>
        <v>Kim (1/2): We cannot find Tony anywhere. And, honestly, I’m starting to get nervous. I’m like, “Why in the world would Tony be missing?” He gets like this on Tribal days. He’s like a split personality.</v>
      </c>
    </row>
    <row r="329">
      <c r="A329" s="6"/>
      <c r="B329" s="8" t="str">
        <f>IFERROR(__xludf.DUMMYFUNCTION("""COMPUTED_VALUE"""),"Kim (2/2): These are the people I’m in bed with, you know? The guy that freaks out and can’t even stay to have, like, a level headed conversation after a challenge. And that is concerning for me.")</f>
        <v>Kim (2/2): These are the people I’m in bed with, you know? The guy that freaks out and can’t even stay to have, like, a level headed conversation after a challenge. And that is concerning for me.</v>
      </c>
    </row>
    <row r="330">
      <c r="A330" s="6"/>
      <c r="B330" s="8" t="str">
        <f>IFERROR(__xludf.DUMMYFUNCTION("""COMPUTED_VALUE"""),"Kim (1/1): I feel good with this group of people. It’s a bit of an interesting dynamic. Like, I have this relationship with Tony. I love Tony. However, I really feel good with Jeremy and Denise. You know, like, Jeremy and I particularly have a great bond,"&amp;" and I really like Denise a lot as a player. I trust her. I think she’s well-meaning. I think we could play well together. So if push came to shove, I think I could be convinced to go with them, at this point. And I haven’t been dominating this game. And "&amp;"so I like being in charge of my own fate out here and getting the chance to make new bonds with people. I think it gives me more options.")</f>
        <v>Kim (1/1): I feel good with this group of people. It’s a bit of an interesting dynamic. Like, I have this relationship with Tony. I love Tony. However, I really feel good with Jeremy and Denise. You know, like, Jeremy and I particularly have a great bond, and I really like Denise a lot as a player. I trust her. I think she’s well-meaning. I think we could play well together. So if push came to shove, I think I could be convinced to go with them, at this point. And I haven’t been dominating this game. And so I like being in charge of my own fate out here and getting the chance to make new bonds with people. I think it gives me more options.</v>
      </c>
    </row>
    <row r="331">
      <c r="A331" s="6"/>
      <c r="B331" s="8" t="str">
        <f>IFERROR(__xludf.DUMMYFUNCTION("""COMPUTED_VALUE"""),"Kim (1/1): We truly are in survival mode. It’s hard out here. I mean, you either laugh or cry. Like, it’s almost comical how miserable we are. We’re freaking freezing.")</f>
        <v>Kim (1/1): We truly are in survival mode. It’s hard out here. I mean, you either laugh or cry. Like, it’s almost comical how miserable we are. We’re freaking freezing.</v>
      </c>
    </row>
    <row r="332">
      <c r="A332" s="6"/>
      <c r="B332" s="8" t="str">
        <f>IFERROR(__xludf.DUMMYFUNCTION("""COMPUTED_VALUE"""),"Kim (1/2): Feels amazing to have the Immunity Necklace walking into Tribal tonight. But really, tonight’s vote is not, like, a huge, crazy vote unless something goes down and an idol gets played.")</f>
        <v>Kim (1/2): Feels amazing to have the Immunity Necklace walking into Tribal tonight. But really, tonight’s vote is not, like, a huge, crazy vote unless something goes down and an idol gets played.</v>
      </c>
    </row>
    <row r="333">
      <c r="A333" s="6"/>
      <c r="B333" s="8" t="str">
        <f>IFERROR(__xludf.DUMMYFUNCTION("""COMPUTED_VALUE"""),"Kim (2/2): What appears to be the easy vote tonight would be sticking with this larger group of people, and then you’ve kind of got Nick, Adam and Michele that are a bit outcasted from the group. And I think if that large group of people were to stick tog"&amp;"ether and vote out one of those, everybody makes it through the night. I think Nick’s just not to be trusted, from my perspective. I don’t have a relationship with him. I think he’s also a-a challenge threat moving forward. So Nick would be my preference "&amp;"tonight.")</f>
        <v>Kim (2/2): What appears to be the easy vote tonight would be sticking with this larger group of people, and then you’ve kind of got Nick, Adam and Michele that are a bit outcasted from the group. And I think if that large group of people were to stick together and vote out one of those, everybody makes it through the night. I think Nick’s just not to be trusted, from my perspective. I don’t have a relationship with him. I think he’s also a-a challenge threat moving forward. So Nick would be my preference tonight.</v>
      </c>
    </row>
    <row r="334">
      <c r="A334" s="6"/>
      <c r="B334" s="8" t="str">
        <f>IFERROR(__xludf.DUMMYFUNCTION("""COMPUTED_VALUE"""),"Kim (1/1): It’s just chaos at camp. There’s lots of conversations going on, and we’re not a part of it. So I need to start getting a different plan.")</f>
        <v>Kim (1/1): It’s just chaos at camp. There’s lots of conversations going on, and we’re not a part of it. So I need to start getting a different plan.</v>
      </c>
    </row>
    <row r="335">
      <c r="A335" s="6"/>
      <c r="B335" s="8" t="str">
        <f>IFERROR(__xludf.DUMMYFUNCTION("""COMPUTED_VALUE"""),"Kim (1/2): Tony has got this whole act going right now, where he’s trying to salvage this relationship with Jeremy. He is doing this whole psychotic double agent act, where, like, I’m not supposed to know what Tony is doing, but I do know. So I feel like "&amp;"Tony’s my biggest enemy out here right now.")</f>
        <v>Kim (1/2): Tony has got this whole act going right now, where he’s trying to salvage this relationship with Jeremy. He is doing this whole psychotic double agent act, where, like, I’m not supposed to know what Tony is doing, but I do know. So I feel like Tony’s my biggest enemy out here right now.</v>
      </c>
    </row>
    <row r="336">
      <c r="A336" s="6"/>
      <c r="B336" s="8" t="str">
        <f>IFERROR(__xludf.DUMMYFUNCTION("""COMPUTED_VALUE"""),"Kim (2/2): I didn’t want Tony to win today. But Tony winning two in a row back-to-back is not bad. It puts a target on Tony’s back. So, yay for Tony. Tony is completely playing Jeremy, and I clearly know about it. But at this point in the game, I don’t ha"&amp;"ve the numbers on the Jeremy side. Jeremy has Michele, and that’s it. My only option is to go back with this other group, who I don’t really trust anyway. It’s a precarious position. It’s not my favorite.")</f>
        <v>Kim (2/2): I didn’t want Tony to win today. But Tony winning two in a row back-to-back is not bad. It puts a target on Tony’s back. So, yay for Tony. Tony is completely playing Jeremy, and I clearly know about it. But at this point in the game, I don’t have the numbers on the Jeremy side. Jeremy has Michele, and that’s it. My only option is to go back with this other group, who I don’t really trust anyway. It’s a precarious position. It’s not my favorite.</v>
      </c>
    </row>
    <row r="337">
      <c r="A337" s="6"/>
      <c r="B337" s="8" t="str">
        <f>IFERROR(__xludf.DUMMYFUNCTION("""COMPUTED_VALUE"""),"Kim (1/5): Last night was emotional and a little bit crazy. And it’s super clear people are thinking Jeremy’s gonna go next. But, hell no. I mean, I’m not doing that. For me, it’s really obvious that Tony and Sarah are a problem right now. But I still hav"&amp;"e a relationship with Sarah that can be salvaged. I’d so much rather see Tony go than Sarah. And I’m done with the sitting around, hoping that I’m on the right side of the votes.")</f>
        <v>Kim (1/5): Last night was emotional and a little bit crazy. And it’s super clear people are thinking Jeremy’s gonna go next. But, hell no. I mean, I’m not doing that. For me, it’s really obvious that Tony and Sarah are a problem right now. But I still have a relationship with Sarah that can be salvaged. I’d so much rather see Tony go than Sarah. And I’m done with the sitting around, hoping that I’m on the right side of the votes.</v>
      </c>
    </row>
    <row r="338">
      <c r="A338" s="6"/>
      <c r="B338" s="8" t="str">
        <f>IFERROR(__xludf.DUMMYFUNCTION("""COMPUTED_VALUE"""),"Kim (2/5): This is by far the riskiest move I’ve ever had to make, but I have to do something. I mean, I have to turn this around or go out trying.")</f>
        <v>Kim (2/5): This is by far the riskiest move I’ve ever had to make, but I have to do something. I mean, I have to turn this around or go out trying.</v>
      </c>
    </row>
    <row r="339">
      <c r="A339" s="6"/>
      <c r="B339" s="8" t="str">
        <f>IFERROR(__xludf.DUMMYFUNCTION("""COMPUTED_VALUE"""),"Kim (3/5): The Immunity Challenge was a son of a “B.” My plan has been majorly foiled to blindside Tony tonight.")</f>
        <v>Kim (3/5): The Immunity Challenge was a son of a “B.” My plan has been majorly foiled to blindside Tony tonight.</v>
      </c>
    </row>
    <row r="340">
      <c r="A340" s="6"/>
      <c r="B340" s="8" t="str">
        <f>IFERROR(__xludf.DUMMYFUNCTION("""COMPUTED_VALUE"""),"Kim (4/5): I’m so mad that he’s won three immunities in a row. He has tons of Fire Tokens. He’s driving me crazy in the game.")</f>
        <v>Kim (4/5): I’m so mad that he’s won three immunities in a row. He has tons of Fire Tokens. He’s driving me crazy in the game.</v>
      </c>
    </row>
    <row r="341">
      <c r="A341" s="6"/>
      <c r="B341" s="8" t="str">
        <f>IFERROR(__xludf.DUMMYFUNCTION("""COMPUTED_VALUE"""),"Kim (5/5): The feeling of being voted out was weird, but I’m not sorry for trying to gather the troops to take out Tony. I think it was the right move, and the game’s not over. I won’t step down for peanut butter on the battle back.")</f>
        <v>Kim (5/5): The feeling of being voted out was weird, but I’m not sorry for trying to gather the troops to take out Tony. I think it was the right move, and the game’s not over. I won’t step down for peanut butter on the battle back.</v>
      </c>
    </row>
    <row r="342">
      <c r="A342" s="6"/>
      <c r="B342" s="8" t="str">
        <f>IFERROR(__xludf.DUMMYFUNCTION("""COMPUTED_VALUE"""),"Kim (1/1): Seeing the people that have been out here from the beginning is a good reminder for me, like, that I’m gonna have to bring it at this battle-back challenge. It’s not gonna be a cakewalk.")</f>
        <v>Kim (1/1): Seeing the people that have been out here from the beginning is a good reminder for me, like, that I’m gonna have to bring it at this battle-back challenge. It’s not gonna be a cakewalk.</v>
      </c>
    </row>
    <row r="343">
      <c r="A343" s="6"/>
      <c r="B343" s="8"/>
    </row>
    <row r="344">
      <c r="A344" s="6"/>
      <c r="B344" s="8"/>
    </row>
    <row r="345">
      <c r="A345" s="6" t="s">
        <v>9</v>
      </c>
      <c r="B345" s="4" t="str">
        <f>IFERROR(__xludf.DUMMYFUNCTION("FILTER('Data Entry'!$A:$A,LEFT('Data Entry'!$A:$A,LEN(A345))=A345)"),"Sophie (1/1): Right now, I think you got, like, the cool person alliance of Kim and Amber and Tyson, who all are telling jokes all the time and looking pretty. And then you have on the other side, the kind of gritty group, which is, you know, Tony, Sandra"&amp;" and Sarah, uh, who all played together in the past. And then you have a couple of us who are kind of in the middle, and I’d put myself and Yul in that position. People talk about, like, having meat shields around-- I feel like I have my own nerd shield i"&amp;"n Yul, and, like, I will never be the smartest person on the tribe as long as I have Yul there, like, you know, talking about physics or whatever. But I think the number one thing on my mind is not who I want to work with, it’s who I want out.")</f>
        <v>Sophie (1/1): Right now, I think you got, like, the cool person alliance of Kim and Amber and Tyson, who all are telling jokes all the time and looking pretty. And then you have on the other side, the kind of gritty group, which is, you know, Tony, Sandra and Sarah, uh, who all played together in the past. And then you have a couple of us who are kind of in the middle, and I’d put myself and Yul in that position. People talk about, like, having meat shields around-- I feel like I have my own nerd shield in Yul, and, like, I will never be the smartest person on the tribe as long as I have Yul there, like, you know, talking about physics or whatever. But I think the number one thing on my mind is not who I want to work with, it’s who I want out.</v>
      </c>
    </row>
    <row r="346">
      <c r="A346" s="7"/>
      <c r="B346" s="8" t="str">
        <f>IFERROR(__xludf.DUMMYFUNCTION("""COMPUTED_VALUE"""),"Sophie (2/2): This season, every single person is a threat. So everybody is running around trying to make as many plans as possible, and the target is constantly shifting. Everybody is so out for blood, I think some of these people think it’s a reward to "&amp;"get to go to Tribal, that they get to vote somebody out.")</f>
        <v>Sophie (2/2): This season, every single person is a threat. So everybody is running around trying to make as many plans as possible, and the target is constantly shifting. Everybody is so out for blood, I think some of these people think it’s a reward to get to go to Tribal, that they get to vote somebody out.</v>
      </c>
    </row>
    <row r="347">
      <c r="A347" s="6"/>
      <c r="B347" s="8" t="str">
        <f>IFERROR(__xludf.DUMMYFUNCTION("""COMPUTED_VALUE"""),"Sophie (1/3): I was in shock. Kim should be telling Tyson about her idol. I am the last person Kim should be telling about her idol. I see Kim as somebody who’s super aware. She’s, like, the most socially adept person out here. I think the problem for Kim"&amp;" is, like, everybody knows that’s what let her win the last season. So I think even if she is, like, the nicest Texan in the world, everybody’s gonna see that as a threat. So she shouldn’t be telling the devil who has never worked with her yet in this gam"&amp;"e about an idol. If I were Kim, I’d be worried that by telling me about the idol, she could be next on the chopping block.")</f>
        <v>Sophie (1/3): I was in shock. Kim should be telling Tyson about her idol. I am the last person Kim should be telling about her idol. I see Kim as somebody who’s super aware. She’s, like, the most socially adept person out here. I think the problem for Kim is, like, everybody knows that’s what let her win the last season. So I think even if she is, like, the nicest Texan in the world, everybody’s gonna see that as a threat. So she shouldn’t be telling the devil who has never worked with her yet in this game about an idol. If I were Kim, I’d be worried that by telling me about the idol, she could be next on the chopping block.</v>
      </c>
    </row>
    <row r="348">
      <c r="A348" s="6"/>
      <c r="B348" s="8" t="str">
        <f>IFERROR(__xludf.DUMMYFUNCTION("""COMPUTED_VALUE"""),"Sophie (2/3): I don’t even want to call it a ladder. It is two pieces of bamboo with other pieces of bamboo tied with flimsy twine.")</f>
        <v>Sophie (2/3): I don’t even want to call it a ladder. It is two pieces of bamboo with other pieces of bamboo tied with flimsy twine.</v>
      </c>
    </row>
    <row r="349">
      <c r="A349" s="6"/>
      <c r="B349" s="8" t="str">
        <f>IFERROR(__xludf.DUMMYFUNCTION("""COMPUTED_VALUE"""),"Sophie (3/3): At some point, you imagine him to laugh and walk away. Tony never laughed and he never walked away. It’s kind of like, you know, playing a game with a kid, where you just imagine it’s all make-believe, and then you realize, at some point, th"&amp;"at, for them, it’s not make-believe.")</f>
        <v>Sophie (3/3): At some point, you imagine him to laugh and walk away. Tony never laughed and he never walked away. It’s kind of like, you know, playing a game with a kid, where you just imagine it’s all make-believe, and then you realize, at some point, that, for them, it’s not make-believe.</v>
      </c>
    </row>
    <row r="350">
      <c r="A350" s="6"/>
      <c r="B350" s="8" t="str">
        <f>IFERROR(__xludf.DUMMYFUNCTION("""COMPUTED_VALUE"""),"Sophie (1/1): I remember in high school, they thought it’d be a good idea to take our class on a trip to the prison and have us see what it looks like when you’re a prisoner. And it scared the crap out of us. And I think looking at Edge of Extinction, you"&amp;" know, it really scares me, because I imagine people are miserable. And so, it’s kind of like a daily reminder that the good times here are a facade.")</f>
        <v>Sophie (1/1): I remember in high school, they thought it’d be a good idea to take our class on a trip to the prison and have us see what it looks like when you’re a prisoner. And it scared the crap out of us. And I think looking at Edge of Extinction, you know, it really scares me, because I imagine people are miserable. And so, it’s kind of like a daily reminder that the good times here are a facade.</v>
      </c>
    </row>
    <row r="351">
      <c r="A351" s="6"/>
      <c r="B351" s="8" t="str">
        <f>IFERROR(__xludf.DUMMYFUNCTION("""COMPUTED_VALUE"""),"Sophie (1/6): Immediately, our first conversation on the beach got me a little excited, ‘cause I realized there are cracks up the wazoo. The only thing that scares me is that there are so many cracks that they’re all gonna realize their best option has to"&amp;" be to stay together. Everybody assumed there’s a Hidden Immunity Idol at this beach, and it’s gonna be critical a-as to who finds it.")</f>
        <v>Sophie (1/6): Immediately, our first conversation on the beach got me a little excited, ‘cause I realized there are cracks up the wazoo. The only thing that scares me is that there are so many cracks that they’re all gonna realize their best option has to be to stay together. Everybody assumed there’s a Hidden Immunity Idol at this beach, and it’s gonna be critical a-as to who finds it.</v>
      </c>
    </row>
    <row r="352">
      <c r="A352" s="6"/>
      <c r="B352" s="8" t="str">
        <f>IFERROR(__xludf.DUMMYFUNCTION("""COMPUTED_VALUE"""),"Sophie (2/6): So, I emptied my pockets with the rest of them, but I’m terrified, because I knew I can’t be seen looking happy. Because while the whole group is looking for the idol, I found this lovely new bracelet (shows HII). I was given half of Kim’s H"&amp;"idden Immunity Idol. And then I gave it back to Kim before the swap. But I can now see Kim’s dilemma.")</f>
        <v>Sophie (2/6): So, I emptied my pockets with the rest of them, but I’m terrified, because I knew I can’t be seen looking happy. Because while the whole group is looking for the idol, I found this lovely new bracelet (shows HII). I was given half of Kim’s Hidden Immunity Idol. And then I gave it back to Kim before the swap. But I can now see Kim’s dilemma.</v>
      </c>
    </row>
    <row r="353">
      <c r="A353" s="6"/>
      <c r="B353" s="8" t="str">
        <f>IFERROR(__xludf.DUMMYFUNCTION("""COMPUTED_VALUE"""),"Sophie (3/6): I’ve never really been able to read Sarah. But I really felt, after giving her this half of the idol, she felt like, “This is a girl I can work with to the end.” And being in the minority position on a tribe that’s really divided, that might"&amp;" even be more powerful than the Hidden Immunity Idol itself.")</f>
        <v>Sophie (3/6): I’ve never really been able to read Sarah. But I really felt, after giving her this half of the idol, she felt like, “This is a girl I can work with to the end.” And being in the minority position on a tribe that’s really divided, that might even be more powerful than the Hidden Immunity Idol itself.</v>
      </c>
    </row>
    <row r="354">
      <c r="A354" s="6"/>
      <c r="B354" s="8" t="str">
        <f>IFERROR(__xludf.DUMMYFUNCTION("""COMPUTED_VALUE"""),"Sophie (4/6): (sighs) Leaving that challenge, being somebody who was part of the puzzle-losing duo… I felt my game potentially slipping through my fingers.")</f>
        <v>Sophie (4/6): (sighs) Leaving that challenge, being somebody who was part of the puzzle-losing duo… I felt my game potentially slipping through my fingers.</v>
      </c>
    </row>
    <row r="355">
      <c r="A355" s="6"/>
      <c r="B355" s="8" t="str">
        <f>IFERROR(__xludf.DUMMYFUNCTION("""COMPUTED_VALUE"""),"Sophie (5/6): Adam and Ben have really convinced me that they want to work with us. But as much as I’ve tried to ingratiate myself over the last two days, I can’t deny that I’m in the minority, and that makes me an easy person to pull the trigger on.")</f>
        <v>Sophie (5/6): Adam and Ben have really convinced me that they want to work with us. But as much as I’ve tried to ingratiate myself over the last two days, I can’t deny that I’m in the minority, and that makes me an easy person to pull the trigger on.</v>
      </c>
    </row>
    <row r="356">
      <c r="A356" s="6"/>
      <c r="B356" s="8" t="str">
        <f>IFERROR(__xludf.DUMMYFUNCTION("""COMPUTED_VALUE"""),"Sophie (6/6): I asked Sarah for the other half of the idol back so that I would truly have a Hidden Immunity Idol at Tribal Council. If I get a wiggly feeling, I can pull it out. But right now, I’m dreaming of a glorious blindside tonight. But I know that"&amp;" there is always a chance that that won’t happen and that either Adam or Ben or both of them will get cold feet. I never thought coming out to Survivor, season 40, Winners at War, that I would be going into a Tribal Council having to rely on two strangers"&amp;" who I’ve only met days before, who the most reassurance they’ve given me about the fact that I’m not going home tonight is a wink or a thumbs-up when somebody’s not looking. Like, I hear myself saying that, and myself 20 days ago at home would want to sl"&amp;"ap me and say, “Do something.” But you’re out here, and sometimes you gotta trust the wink.")</f>
        <v>Sophie (6/6): I asked Sarah for the other half of the idol back so that I would truly have a Hidden Immunity Idol at Tribal Council. If I get a wiggly feeling, I can pull it out. But right now, I’m dreaming of a glorious blindside tonight. But I know that there is always a chance that that won’t happen and that either Adam or Ben or both of them will get cold feet. I never thought coming out to Survivor, season 40, Winners at War, that I would be going into a Tribal Council having to rely on two strangers who I’ve only met days before, who the most reassurance they’ve given me about the fact that I’m not going home tonight is a wink or a thumbs-up when somebody’s not looking. Like, I hear myself saying that, and myself 20 days ago at home would want to slap me and say, “Do something.” But you’re out here, and sometimes you gotta trust the wink.</v>
      </c>
    </row>
    <row r="357">
      <c r="A357" s="6"/>
      <c r="B357" s="8" t="str">
        <f>IFERROR(__xludf.DUMMYFUNCTION("""COMPUTED_VALUE"""),"Sophie (1/2): So, for the first time ever on Survivor, I can say that we have leftovers this morning. And I’m hoping that the peanut butter can kind of stick us together, because there is real tension bubbling beneath the surface. The boys are saying, “Wh"&amp;"ere is the Hidden Immunity Idol?” But they have no idea. I have the idol, you know, in my bag.")</f>
        <v>Sophie (1/2): So, for the first time ever on Survivor, I can say that we have leftovers this morning. And I’m hoping that the peanut butter can kind of stick us together, because there is real tension bubbling beneath the surface. The boys are saying, “Where is the Hidden Immunity Idol?” But they have no idea. I have the idol, you know, in my bag.</v>
      </c>
    </row>
    <row r="358">
      <c r="A358" s="6"/>
      <c r="B358" s="8" t="str">
        <f>IFERROR(__xludf.DUMMYFUNCTION("""COMPUTED_VALUE"""),"Sophie (2/2): Adam is convinced that Sarah has the idol. So I told Ben and Sarah everything that Adam says to make sure they don’t think that I am-- have some kind of side alliance with Adam.")</f>
        <v>Sophie (2/2): Adam is convinced that Sarah has the idol. So I told Ben and Sarah everything that Adam says to make sure they don’t think that I am-- have some kind of side alliance with Adam.</v>
      </c>
    </row>
    <row r="359">
      <c r="A359" s="6"/>
      <c r="B359" s="8" t="str">
        <f>IFERROR(__xludf.DUMMYFUNCTION("""COMPUTED_VALUE"""),"Sophie (1/2): Denise’s story felt a little bit like we were all in a bar and she was telling us old war stories. It just made her look really good. But I have to imagine everybody at the table thought, “Hmm, like, one person has a résumé out here. Good to"&amp;" know.”")</f>
        <v>Sophie (1/2): Denise’s story felt a little bit like we were all in a bar and she was telling us old war stories. It just made her look really good. But I have to imagine everybody at the table thought, “Hmm, like, one person has a résumé out here. Good to know.”</v>
      </c>
    </row>
    <row r="360">
      <c r="A360" s="6"/>
      <c r="B360" s="8" t="str">
        <f>IFERROR(__xludf.DUMMYFUNCTION("""COMPUTED_VALUE"""),"Sophie (2/2): Between Nick and Wendell, who would be more likely to work with me in the future? And I see Wendell, and Wendell and Jeremy are constantly broing out. My sense of what’s happening is that a bunch of the (air quotes) “big guys,” Jeremy, Tony,"&amp;" Tyson and Ben, all got together and said, “Maybe Wendell, maybe Nick.” But a lot of power in this tribe is coming from Jeremy, and I think Wendell is Jeremy’s man.")</f>
        <v>Sophie (2/2): Between Nick and Wendell, who would be more likely to work with me in the future? And I see Wendell, and Wendell and Jeremy are constantly broing out. My sense of what’s happening is that a bunch of the (air quotes) “big guys,” Jeremy, Tony, Tyson and Ben, all got together and said, “Maybe Wendell, maybe Nick.” But a lot of power in this tribe is coming from Jeremy, and I think Wendell is Jeremy’s man.</v>
      </c>
    </row>
    <row r="361">
      <c r="A361" s="6"/>
      <c r="B361" s="8" t="str">
        <f>IFERROR(__xludf.DUMMYFUNCTION("""COMPUTED_VALUE"""),"Sophie (1/1): Sarah has the Steal a Vote. I would prefer if she just played it tonight to be safe, because if all five of those people vote together, we will potentially go to rocks. The war is happening tonight, and the question is: When the smoke clears"&amp;", who’s gonna be dead in the trenches?")</f>
        <v>Sophie (1/1): Sarah has the Steal a Vote. I would prefer if she just played it tonight to be safe, because if all five of those people vote together, we will potentially go to rocks. The war is happening tonight, and the question is: When the smoke clears, who’s gonna be dead in the trenches?</v>
      </c>
    </row>
    <row r="362">
      <c r="A362" s="6"/>
      <c r="B362" s="8" t="str">
        <f>IFERROR(__xludf.DUMMYFUNCTION("""COMPUTED_VALUE"""),"Sophie (1/2): Going into tonight, I have the idol in my pocket. But I know there have to be oth-other idols floating around. We have enough people to split the vote, so, yes, Jeremy will go home, but Michele will get a couple of votes just in case Jeremy "&amp;"plays an idol.")</f>
        <v>Sophie (1/2): Going into tonight, I have the idol in my pocket. But I know there have to be oth-other idols floating around. We have enough people to split the vote, so, yes, Jeremy will go home, but Michele will get a couple of votes just in case Jeremy plays an idol.</v>
      </c>
    </row>
    <row r="363">
      <c r="A363" s="6"/>
      <c r="B363" s="8" t="str">
        <f>IFERROR(__xludf.DUMMYFUNCTION("""COMPUTED_VALUE"""),"Sophie (2/2): I’ve never been blindsided before. I think it’s a traumatic experience. I played as best as I could, and it’s a bummer to go out with an idol in your pocket. I probably came into this game feeling like I was a bottom-tier winner, and it’s be"&amp;"en fun realizing that I can hold my own.")</f>
        <v>Sophie (2/2): I’ve never been blindsided before. I think it’s a traumatic experience. I played as best as I could, and it’s a bummer to go out with an idol in your pocket. I probably came into this game feeling like I was a bottom-tier winner, and it’s been fun realizing that I can hold my own.</v>
      </c>
    </row>
    <row r="364">
      <c r="A364" s="6"/>
      <c r="B364" s="8" t="str">
        <f>IFERROR(__xludf.DUMMYFUNCTION("""COMPUTED_VALUE"""),"Sophie (1/1): I was back and forth with Natalie the whole challenge. And Natalie’s a beast, but I just kept running the whole time.")</f>
        <v>Sophie (1/1): I was back and forth with Natalie the whole challenge. And Natalie’s a beast, but I just kept running the whole time.</v>
      </c>
    </row>
    <row r="365">
      <c r="A365" s="6"/>
      <c r="B365" s="8"/>
    </row>
    <row r="366">
      <c r="A366" s="6"/>
      <c r="B366" s="8"/>
    </row>
    <row r="367">
      <c r="A367" s="6" t="s">
        <v>10</v>
      </c>
      <c r="B367" s="4" t="str">
        <f>IFERROR(__xludf.DUMMYFUNCTION("FILTER('Data Entry'!$A:$A,LEFT('Data Entry'!$A:$A,LEN(A367))=A367)"),"Tyson (1/2): Honestly, Survivor has been my profession for the last 12 years. The thing that has made winning the million dollars so great is that I am able to spend time with my kids at home every day. And… I don’t want to cry on Day 1 here, but it's lik"&amp;"e… I know everybody does the nine to five, but I-I can’t. Like, I get to get up every morning with my daughters and get ‘em ready for the day and hang out pretty much all day everyday. So even coming out here for me was a big deal, because I’ve never left"&amp;" them for longer than a couple days at a time. So, yeah, I’m grateful to Survivor for that.")</f>
        <v>Tyson (1/2): Honestly, Survivor has been my profession for the last 12 years. The thing that has made winning the million dollars so great is that I am able to spend time with my kids at home every day. And… I don’t want to cry on Day 1 here, but it's like… I know everybody does the nine to five, but I-I can’t. Like, I get to get up every morning with my daughters and get ‘em ready for the day and hang out pretty much all day everyday. So even coming out here for me was a big deal, because I’ve never left them for longer than a couple days at a time. So, yeah, I’m grateful to Survivor for that.</v>
      </c>
    </row>
    <row r="368">
      <c r="A368" s="7"/>
      <c r="B368" s="8" t="str">
        <f>IFERROR(__xludf.DUMMYFUNCTION("""COMPUTED_VALUE"""),"Tyson (2/2): The poker alliance is coming back to bite me, and the second I realized that things weren’t going the direction I wanted them to, my strategy switched from dictating the direction of the game to pure survival mode. I don’t have anywhere to go"&amp;" but into their warm pokey poisonous embrace. And I feel bad for Kim and Amber, but it’s worth it to me to forfeit this battle to hopefully win the war.")</f>
        <v>Tyson (2/2): The poker alliance is coming back to bite me, and the second I realized that things weren’t going the direction I wanted them to, my strategy switched from dictating the direction of the game to pure survival mode. I don’t have anywhere to go but into their warm pokey poisonous embrace. And I feel bad for Kim and Amber, but it’s worth it to me to forfeit this battle to hopefully win the war.</v>
      </c>
    </row>
    <row r="369">
      <c r="A369" s="6"/>
      <c r="B369" s="8" t="str">
        <f>IFERROR(__xludf.DUMMYFUNCTION("""COMPUTED_VALUE"""),"Tyson (1/2): He’s surely joking. I know we signed waivers before we came out here, but I don’t know if there was a ladder clause in the contract.")</f>
        <v>Tyson (1/2): He’s surely joking. I know we signed waivers before we came out here, but I don’t know if there was a ladder clause in the contract.</v>
      </c>
    </row>
    <row r="370">
      <c r="A370" s="6"/>
      <c r="B370" s="8" t="str">
        <f>IFERROR(__xludf.DUMMYFUNCTION("""COMPUTED_VALUE"""),"Tyson (2/2): How is this guy still alive? He does not give two cares. That’s the guy that’s enforcing the law at home. Now I’m questioning my read on him. Maybe he’s not joking. Maybe he really believes that he is a structural engineer.")</f>
        <v>Tyson (2/2): How is this guy still alive? He does not give two cares. That’s the guy that’s enforcing the law at home. Now I’m questioning my read on him. Maybe he’s not joking. Maybe he really believes that he is a structural engineer.</v>
      </c>
    </row>
    <row r="371">
      <c r="A371" s="6"/>
      <c r="B371" s="8" t="str">
        <f>IFERROR(__xludf.DUMMYFUNCTION("""COMPUTED_VALUE"""),"Tyson (1/1): So, right now, I’m in a new position in this game that I’ve never experienced before, being everyone’s target. And it’s been kind of a tricky seven days for me, a little bit of a roller coaster. So I need to point the target anywhere else. I’"&amp;"m thinking throwing Sandra’s name out would be easy. She’s the weakest one on the tribe, and on top of that, Sandra has two million in the bank from Survivor. So toppling the queen would please everyone here.")</f>
        <v>Tyson (1/1): So, right now, I’m in a new position in this game that I’ve never experienced before, being everyone’s target. And it’s been kind of a tricky seven days for me, a little bit of a roller coaster. So I need to point the target anywhere else. I’m thinking throwing Sandra’s name out would be easy. She’s the weakest one on the tribe, and on top of that, Sandra has two million in the bank from Survivor. So toppling the queen would please everyone here.</v>
      </c>
    </row>
    <row r="372">
      <c r="A372" s="6"/>
      <c r="B372" s="8" t="str">
        <f>IFERROR(__xludf.DUMMYFUNCTION("""COMPUTED_VALUE"""),"Tyson (1/5): The game is getting tricky. It’s eerily calm, but I know that gaming is going on nonstop. If I sit back and think about the tribe, the bigger threats are going after each other, and the people who are less connected, or who have only played t"&amp;"he game one time, they’re not even on anybody’s radar. People like Wendell, Nick, Yul and… I don’t even know who the last one is… Sophie. So under the radar that I did not even know her name.")</f>
        <v>Tyson (1/5): The game is getting tricky. It’s eerily calm, but I know that gaming is going on nonstop. If I sit back and think about the tribe, the bigger threats are going after each other, and the people who are less connected, or who have only played the game one time, they’re not even on anybody’s radar. People like Wendell, Nick, Yul and… I don’t even know who the last one is… Sophie. So under the radar that I did not even know her name.</v>
      </c>
    </row>
    <row r="373">
      <c r="A373" s="6"/>
      <c r="B373" s="8" t="str">
        <f>IFERROR(__xludf.DUMMYFUNCTION("""COMPUTED_VALUE"""),"Tyson (2/5): We got back to camp, and it was pretty standard fare. Like, everybody pats the puzzle makers on the back and says, “It’s not your fault.” It is. I mean, it was their fault. But that’s great for me, because I need Nick out of the picture.")</f>
        <v>Tyson (2/5): We got back to camp, and it was pretty standard fare. Like, everybody pats the puzzle makers on the back and says, “It’s not your fault.” It is. I mean, it was their fault. But that’s great for me, because I need Nick out of the picture.</v>
      </c>
    </row>
    <row r="374">
      <c r="A374" s="6"/>
      <c r="B374" s="8" t="str">
        <f>IFERROR(__xludf.DUMMYFUNCTION("""COMPUTED_VALUE"""),"Tyson (3/5): Nick doesn’t do much. He’s not helpful at camp. He blew the puzzle. And he’s one of these unconnected players that I want out of the game.")</f>
        <v>Tyson (3/5): Nick doesn’t do much. He’s not helpful at camp. He blew the puzzle. And he’s one of these unconnected players that I want out of the game.</v>
      </c>
    </row>
    <row r="375">
      <c r="A375" s="6"/>
      <c r="B375" s="8" t="str">
        <f>IFERROR(__xludf.DUMMYFUNCTION("""COMPUTED_VALUE"""),"Tyson (4/5): Nobody wants to make the first move, but I need to start dictating the direction of my game. It’s an easy vote. The entire tribe’s on board, and it’s back to kumbaya.")</f>
        <v>Tyson (4/5): Nobody wants to make the first move, but I need to start dictating the direction of my game. It’s an easy vote. The entire tribe’s on board, and it’s back to kumbaya.</v>
      </c>
    </row>
    <row r="376">
      <c r="A376" s="6"/>
      <c r="B376" s="8" t="str">
        <f>IFERROR(__xludf.DUMMYFUNCTION("""COMPUTED_VALUE"""),"Tyson (5/5): It’s for sure a bummer being voted out, but the Edge of Extinction does take a little bit of the sting out of it. I assume it’s just gonna be living the aloha lifestyle 24/7. Piña coladas, perhaps.")</f>
        <v>Tyson (5/5): It’s for sure a bummer being voted out, but the Edge of Extinction does take a little bit of the sting out of it. I assume it’s just gonna be living the aloha lifestyle 24/7. Piña coladas, perhaps.</v>
      </c>
    </row>
    <row r="377">
      <c r="A377" s="6"/>
      <c r="B377" s="8" t="str">
        <f>IFERROR(__xludf.DUMMYFUNCTION("""COMPUTED_VALUE"""),"Tyson (1/5): I don’t have a Fire Token yet and there’s four people here that do. So I need to be the one to find that thing. Especially with Rob here, I didn’t want him to find it.")</f>
        <v>Tyson (1/5): I don’t have a Fire Token yet and there’s four people here that do. So I need to be the one to find that thing. Especially with Rob here, I didn’t want him to find it.</v>
      </c>
    </row>
    <row r="378">
      <c r="A378" s="6"/>
      <c r="B378" s="8" t="str">
        <f>IFERROR(__xludf.DUMMYFUNCTION("""COMPUTED_VALUE"""),"Tyson (2/5): The main phrase in the clue was: “At the right place, at the right time.” And the only thing that has time out here is the tide. I caught a glimpse of it in a hole in the rock, and I could also see Rob looking at me from that exact point. So "&amp;"I turned around and pretended that I needed to tinkle.")</f>
        <v>Tyson (2/5): The main phrase in the clue was: “At the right place, at the right time.” And the only thing that has time out here is the tide. I caught a glimpse of it in a hole in the rock, and I could also see Rob looking at me from that exact point. So I turned around and pretended that I needed to tinkle.</v>
      </c>
    </row>
    <row r="379">
      <c r="A379" s="6"/>
      <c r="B379" s="8" t="str">
        <f>IFERROR(__xludf.DUMMYFUNCTION("""COMPUTED_VALUE"""),"Tyson (3/5): I snagged the little packet real quick and put it in the waistband of my, uh, man-panties. Eventually, people do trickle out to keep looking. And when everybody’s gone, I open it up and give it a quick read even though I know people aren’t fa"&amp;"r. (reads) “This is an Idol Nullifier. When played correctly, the Nullifier blocks the use of an idol at Tribal Council. This advantage has no value on Extinction, but you can sell it to any player in the game for one Fire Token.” So the most important th"&amp;"ing is not so much who I give it to, it’s that that person buys this.")</f>
        <v>Tyson (3/5): I snagged the little packet real quick and put it in the waistband of my, uh, man-panties. Eventually, people do trickle out to keep looking. And when everybody’s gone, I open it up and give it a quick read even though I know people aren’t far. (reads) “This is an Idol Nullifier. When played correctly, the Nullifier blocks the use of an idol at Tribal Council. This advantage has no value on Extinction, but you can sell it to any player in the game for one Fire Token.” So the most important thing is not so much who I give it to, it’s that that person buys this.</v>
      </c>
    </row>
    <row r="380">
      <c r="A380" s="6"/>
      <c r="B380" s="8" t="str">
        <f>IFERROR(__xludf.DUMMYFUNCTION("""COMPUTED_VALUE"""),"Tyson (4/5): Boom! I’m the proud papa of a Fire Token. So now I have to decide, with this Fire Token, what to do with it. The idol is 3 tokens, but if I wasted 3 tokens on this and never got back in the game, I would look the fool… but I’m not a fool… I d"&amp;"on’t think. So my only option is to purchase something from the menu at the mast which is… peanut butter.")</f>
        <v>Tyson (4/5): Boom! I’m the proud papa of a Fire Token. So now I have to decide, with this Fire Token, what to do with it. The idol is 3 tokens, but if I wasted 3 tokens on this and never got back in the game, I would look the fool… but I’m not a fool… I don’t think. So my only option is to purchase something from the menu at the mast which is… peanut butter.</v>
      </c>
    </row>
    <row r="381">
      <c r="A381" s="6"/>
      <c r="B381" s="8" t="str">
        <f>IFERROR(__xludf.DUMMYFUNCTION("""COMPUTED_VALUE"""),"Tyson (5/5): I feel like eating the little bit of peanut butter each day would A) boost my spirits mentally, and the fact that I’m doing something sneaky and hilarious, and give me the extra calories that would then prepare me for the challenge. Some slac"&amp;"k-jawed yokel from, uh, who knows where, probably wouldn’t know all the, uh, great nutritional stuff that peanut butter has, but… I do.")</f>
        <v>Tyson (5/5): I feel like eating the little bit of peanut butter each day would A) boost my spirits mentally, and the fact that I’m doing something sneaky and hilarious, and give me the extra calories that would then prepare me for the challenge. Some slack-jawed yokel from, uh, who knows where, probably wouldn’t know all the, uh, great nutritional stuff that peanut butter has, but… I do.</v>
      </c>
    </row>
    <row r="382">
      <c r="A382" s="6"/>
      <c r="B382" s="8" t="str">
        <f>IFERROR(__xludf.DUMMYFUNCTION("""COMPUTED_VALUE"""),"Tyson (1/4): We got another clue on Edge of Extinction, and we each got our own clue.")</f>
        <v>Tyson (1/4): We got another clue on Edge of Extinction, and we each got our own clue.</v>
      </c>
    </row>
    <row r="383">
      <c r="A383" s="6"/>
      <c r="B383" s="8" t="str">
        <f>IFERROR(__xludf.DUMMYFUNCTION("""COMPUTED_VALUE"""),"Tyson (2/4): And this is what it said: “Scattered on top of the island, there are four Fire Tokens. Follow the trails to their natural ends, then the search begins. There is no limit on how many Fire Tokens any one player can find.” The second that got fi"&amp;"nished being read, there really was an all-out sprint. We left the rice on the fire.")</f>
        <v>Tyson (2/4): And this is what it said: “Scattered on top of the island, there are four Fire Tokens. Follow the trails to their natural ends, then the search begins. There is no limit on how many Fire Tokens any one player can find.” The second that got finished being read, there really was an all-out sprint. We left the rice on the fire.</v>
      </c>
    </row>
    <row r="384">
      <c r="A384" s="6"/>
      <c r="B384" s="8" t="str">
        <f>IFERROR(__xludf.DUMMYFUNCTION("""COMPUTED_VALUE"""),"Tyson (3/4): Boston Rob just takes off in a full sprint. But me, knowing he is a portly chap, figure I have time to make up ground when I need to as soon as it hits the uphill. So I sprint up to the dead ending that I’m most familiar with, and I immediate"&amp;"ly find a Fire Token, ‘cause I am amazing.")</f>
        <v>Tyson (3/4): Boston Rob just takes off in a full sprint. But me, knowing he is a portly chap, figure I have time to make up ground when I need to as soon as it hits the uphill. So I sprint up to the dead ending that I’m most familiar with, and I immediately find a Fire Token, ‘cause I am amazing.</v>
      </c>
    </row>
    <row r="385">
      <c r="A385" s="6"/>
      <c r="B385" s="8" t="str">
        <f>IFERROR(__xludf.DUMMYFUNCTION("""COMPUTED_VALUE"""),"Tyson (4/4): The consensus is that the other three Fire Tokens were never found by anyone.")</f>
        <v>Tyson (4/4): The consensus is that the other three Fire Tokens were never found by anyone.</v>
      </c>
    </row>
    <row r="386">
      <c r="A386" s="6"/>
      <c r="B386" s="8" t="str">
        <f>IFERROR(__xludf.DUMMYFUNCTION("""COMPUTED_VALUE"""),"Tyson (1/2): The Edge of Extinction was tough, and it made me think, “You know, maybe I’m not cut out for this game anymore. Maybe fatherhood has made me soft.” And so winning it boosted my confidence a little bit that maybe I can still do the things out "&amp;"here that I’ve always known I could.")</f>
        <v>Tyson (1/2): The Edge of Extinction was tough, and it made me think, “You know, maybe I’m not cut out for this game anymore. Maybe fatherhood has made me soft.” And so winning it boosted my confidence a little bit that maybe I can still do the things out here that I’ve always known I could.</v>
      </c>
    </row>
    <row r="387">
      <c r="A387" s="6"/>
      <c r="B387" s="8" t="str">
        <f>IFERROR(__xludf.DUMMYFUNCTION("""COMPUTED_VALUE"""),"Tyson (2/2): I am honestly the only O.G. left on this beach. It’s all new-school players here. I played three times before most of these people even put their Survivor diapers on. Are the kids that are coming up now changing the game so much that I can’t "&amp;"adapt? I don’t think so. If I were these people, I would get rid of me Day 1 every single time I ever played Survivor, because if you let me get my roots into whatever cracks are there, I’m gonna build a home.")</f>
        <v>Tyson (2/2): I am honestly the only O.G. left on this beach. It’s all new-school players here. I played three times before most of these people even put their Survivor diapers on. Are the kids that are coming up now changing the game so much that I can’t adapt? I don’t think so. If I were these people, I would get rid of me Day 1 every single time I ever played Survivor, because if you let me get my roots into whatever cracks are there, I’m gonna build a home.</v>
      </c>
    </row>
    <row r="388">
      <c r="A388" s="6"/>
      <c r="B388" s="8" t="str">
        <f>IFERROR(__xludf.DUMMYFUNCTION("""COMPUTED_VALUE"""),"Tyson (1/1): We agree to Sarah, but I think Adam’s more dangerous as a player. So I think, “Okay, I have to do something.” I’ve never loved confusion in the game of Survivor. I’ve always wanted it to be straightforward. But I’m learning that if you create"&amp;" enough confusion, people start forgetting about you a little bit.")</f>
        <v>Tyson (1/1): We agree to Sarah, but I think Adam’s more dangerous as a player. So I think, “Okay, I have to do something.” I’ve never loved confusion in the game of Survivor. I’ve always wanted it to be straightforward. But I’m learning that if you create enough confusion, people start forgetting about you a little bit.</v>
      </c>
    </row>
    <row r="389">
      <c r="A389" s="6"/>
      <c r="B389" s="8" t="str">
        <f>IFERROR(__xludf.DUMMYFUNCTION("""COMPUTED_VALUE"""),"Tyson (1/2): To have kids out here for the first time like that, whole families out on Survivor, I think it was definitely something really special. I was genuinely happy for everyone, that they got that moment.")</f>
        <v>Tyson (1/2): To have kids out here for the first time like that, whole families out on Survivor, I think it was definitely something really special. I was genuinely happy for everyone, that they got that moment.</v>
      </c>
    </row>
    <row r="390">
      <c r="A390" s="6"/>
      <c r="B390" s="8" t="str">
        <f>IFERROR(__xludf.DUMMYFUNCTION("""COMPUTED_VALUE"""),"Tyson (2/2): I am worried that it could be me going back to the Edge tonight. I’ve already been voted out once. But Kim has an idol, and if we play it right, maybe I can save myself for at least one more vote.")</f>
        <v>Tyson (2/2): I am worried that it could be me going back to the Edge tonight. I’ve already been voted out once. But Kim has an idol, and if we play it right, maybe I can save myself for at least one more vote.</v>
      </c>
    </row>
    <row r="391">
      <c r="A391" s="6"/>
      <c r="B391" s="8" t="str">
        <f>IFERROR(__xludf.DUMMYFUNCTION("""COMPUTED_VALUE"""),"Tyson (1/2): It was more brutal than I expected it to be. And when I see how fast these girls are going, I’m thinking, “I can’t, even if I wanted to, keep up with them.”")</f>
        <v>Tyson (1/2): It was more brutal than I expected it to be. And when I see how fast these girls are going, I’m thinking, “I can’t, even if I wanted to, keep up with them.”</v>
      </c>
    </row>
    <row r="392">
      <c r="A392" s="6"/>
      <c r="B392" s="8" t="str">
        <f>IFERROR(__xludf.DUMMYFUNCTION("""COMPUTED_VALUE"""),"Tyson (2/2): Natalie and Sophie lapped every single other person at least twice.")</f>
        <v>Tyson (2/2): Natalie and Sophie lapped every single other person at least twice.</v>
      </c>
    </row>
    <row r="393">
      <c r="A393" s="6"/>
      <c r="B393" s="8" t="str">
        <f>IFERROR(__xludf.DUMMYFUNCTION("""COMPUTED_VALUE"""),"Tyson (1/3): It’s like when a bunch of teenagers are hanging out in front of, like, a convenience store and a cop pulls up, they-- you just start running, because why wouldn’t you?")</f>
        <v>Tyson (1/3): It’s like when a bunch of teenagers are hanging out in front of, like, a convenience store and a cop pulls up, they-- you just start running, because why wouldn’t you?</v>
      </c>
    </row>
    <row r="394">
      <c r="A394" s="6"/>
      <c r="B394" s="8" t="str">
        <f>IFERROR(__xludf.DUMMYFUNCTION("""COMPUTED_VALUE"""),"Tyson (2/3): Natalie knew exactly where the throne was. She’s the queen of Extinction. I’m constantly just watching her just, like, shift and move. She’s become part of the island.")</f>
        <v>Tyson (2/3): Natalie knew exactly where the throne was. She’s the queen of Extinction. I’m constantly just watching her just, like, shift and move. She’s become part of the island.</v>
      </c>
    </row>
    <row r="395">
      <c r="A395" s="6"/>
      <c r="B395" s="8" t="str">
        <f>IFERROR(__xludf.DUMMYFUNCTION("""COMPUTED_VALUE"""),"Tyson (3/3): I played the game four times, and it’s very rare. I don’t think I’ve ever experienced that type of generosity from another player. And, yeah, it-it does mean something, because even though everybody’s trying to fight for the same prize, you k"&amp;"now, when you feel that somebody is also rooting for you, it gives you a little more motivation to push, to focus, to just stretch to your limit. The real final hurdle to the endgame is today. If I get back in the game, I’m winning this thing.")</f>
        <v>Tyson (3/3): I played the game four times, and it’s very rare. I don’t think I’ve ever experienced that type of generosity from another player. And, yeah, it-it does mean something, because even though everybody’s trying to fight for the same prize, you know, when you feel that somebody is also rooting for you, it gives you a little more motivation to push, to focus, to just stretch to your limit. The real final hurdle to the endgame is today. If I get back in the game, I’m winning this thing.</v>
      </c>
    </row>
    <row r="396">
      <c r="A396" s="6"/>
      <c r="B396" s="8"/>
    </row>
    <row r="397">
      <c r="A397" s="6"/>
      <c r="B397" s="8"/>
    </row>
    <row r="398">
      <c r="A398" s="6" t="s">
        <v>11</v>
      </c>
      <c r="B398" s="4" t="str">
        <f>IFERROR(__xludf.DUMMYFUNCTION("FILTER('Data Entry'!$A:$A,LEFT('Data Entry'!$A:$A,LEN(A398))=A398)"),"Adam (1/4): Let the fireworks begin.")</f>
        <v>Adam (1/4): Let the fireworks begin.</v>
      </c>
    </row>
    <row r="399">
      <c r="A399" s="7"/>
      <c r="B399" s="8" t="str">
        <f>IFERROR(__xludf.DUMMYFUNCTION("""COMPUTED_VALUE"""),"Adam (2/4): To lose the Immunity Challenge on Day 1, that’s my worst fear because we’re playing Winners at War Survivor, which means there’s no easy target, but somebody has to go.")</f>
        <v>Adam (2/4): To lose the Immunity Challenge on Day 1, that’s my worst fear because we’re playing Winners at War Survivor, which means there’s no easy target, but somebody has to go.</v>
      </c>
    </row>
    <row r="400">
      <c r="A400" s="6"/>
      <c r="B400" s="8" t="str">
        <f>IFERROR(__xludf.DUMMYFUNCTION("""COMPUTED_VALUE"""),"Adam (3/4): I did not sleep one wink last night. We’re going to Tribal Council tonight. And one out of the ten of us is going to be the first person voted out of this game, and we’re going to have to live alone on the Edge of Extinction.")</f>
        <v>Adam (3/4): I did not sleep one wink last night. We’re going to Tribal Council tonight. And one out of the ten of us is going to be the first person voted out of this game, and we’re going to have to live alone on the Edge of Extinction.</v>
      </c>
    </row>
    <row r="401">
      <c r="A401" s="6"/>
      <c r="B401" s="8" t="str">
        <f>IFERROR(__xludf.DUMMYFUNCTION("""COMPUTED_VALUE"""),"Adam (4/4): I went to look for the water well with Denise. Were we having a strategic conversation along the way? Of course. That shouldn’t be, like, the end of the world. They should be way more worried about Natalie and Jeremy’s existing relationship co"&amp;"ming into this game, Rob and Amber’s marriage, than me going off with Denise.")</f>
        <v>Adam (4/4): I went to look for the water well with Denise. Were we having a strategic conversation along the way? Of course. That shouldn’t be, like, the end of the world. They should be way more worried about Natalie and Jeremy’s existing relationship coming into this game, Rob and Amber’s marriage, than me going off with Denise.</v>
      </c>
    </row>
    <row r="402">
      <c r="A402" s="6"/>
      <c r="B402" s="8" t="str">
        <f>IFERROR(__xludf.DUMMYFUNCTION("""COMPUTED_VALUE"""),"Adam (1/5): The good news is: Denise has found the Hidden Immunity Idol. The bad news is: Ben knows. That sucks, because Ben is a wild card.")</f>
        <v>Adam (1/5): The good news is: Denise has found the Hidden Immunity Idol. The bad news is: Ben knows. That sucks, because Ben is a wild card.</v>
      </c>
    </row>
    <row r="403">
      <c r="A403" s="6"/>
      <c r="B403" s="8" t="str">
        <f>IFERROR(__xludf.DUMMYFUNCTION("""COMPUTED_VALUE"""),"Adam (2/5): What do you mean you want to give it to Parv? One of the best players that has ever played this game. Are you serious?!")</f>
        <v>Adam (2/5): What do you mean you want to give it to Parv? One of the best players that has ever played this game. Are you serious?!</v>
      </c>
    </row>
    <row r="404">
      <c r="A404" s="6"/>
      <c r="B404" s="8" t="str">
        <f>IFERROR(__xludf.DUMMYFUNCTION("""COMPUTED_VALUE"""),"Adam (3/5): Luckily, I’m able to convince Denise that it makes way more sense to give me the other half of the idol. I mean, this is huge for me. But the idea of playing this game with Ben makes me a little nervous.")</f>
        <v>Adam (3/5): Luckily, I’m able to convince Denise that it makes way more sense to give me the other half of the idol. I mean, this is huge for me. But the idea of playing this game with Ben makes me a little nervous.</v>
      </c>
    </row>
    <row r="405">
      <c r="A405" s="6"/>
      <c r="B405" s="8" t="str">
        <f>IFERROR(__xludf.DUMMYFUNCTION("""COMPUTED_VALUE"""),"Adam (4/5): This is incredible news for me. The old-schoolers are turning on each other, and it started with Danni throwing Parv under the bus. Honestly, if I had my choice, it would be Parv. Parvati is a massive threat in this game, but she is super tigh"&amp;"t with Boston Rob. And Boston Rob is the godfather, and going against the godfather is really dangerous.")</f>
        <v>Adam (4/5): This is incredible news for me. The old-schoolers are turning on each other, and it started with Danni throwing Parv under the bus. Honestly, if I had my choice, it would be Parv. Parvati is a massive threat in this game, but she is super tight with Boston Rob. And Boston Rob is the godfather, and going against the godfather is really dangerous.</v>
      </c>
    </row>
    <row r="406">
      <c r="A406" s="6"/>
      <c r="B406" s="8" t="str">
        <f>IFERROR(__xludf.DUMMYFUNCTION("""COMPUTED_VALUE"""),"Adam (5/5): We can pull this off. I know where the idol is, and so I know that Parvati doesn’t have it, and so we can just vote her out of the game. But it’s all about choosing when to take these risks because it could backfire. But I know that I will nev"&amp;"er win this game if I don’t take those risks.")</f>
        <v>Adam (5/5): We can pull this off. I know where the idol is, and so I know that Parvati doesn’t have it, and so we can just vote her out of the game. But it’s all about choosing when to take these risks because it could backfire. But I know that I will never win this game if I don’t take those risks.</v>
      </c>
    </row>
    <row r="407">
      <c r="A407" s="6"/>
      <c r="B407" s="8" t="str">
        <f>IFERROR(__xludf.DUMMYFUNCTION("""COMPUTED_VALUE"""),"Adam (1/4): At Tribal Council, it was a unanimous vote. Danni went home, because Boston Rob, Parvati and Ethan decided to betray her. So, to me, the three old-schoolers have been running the show here. Boston Rob feels like he needs to be in control at al"&amp;"l times. He won this game because he was in control from start to finish. But this is not Survivor: Redemption Island. This is Survivor: Winners at War. He needs to adapt and maybe play a little bit more like I am! This is the time to draw a line in the s"&amp;"and and target some of the big dogs in this game.")</f>
        <v>Adam (1/4): At Tribal Council, it was a unanimous vote. Danni went home, because Boston Rob, Parvati and Ethan decided to betray her. So, to me, the three old-schoolers have been running the show here. Boston Rob feels like he needs to be in control at all times. He won this game because he was in control from start to finish. But this is not Survivor: Redemption Island. This is Survivor: Winners at War. He needs to adapt and maybe play a little bit more like I am! This is the time to draw a line in the sand and target some of the big dogs in this game.</v>
      </c>
    </row>
    <row r="408">
      <c r="A408" s="6"/>
      <c r="B408" s="8" t="str">
        <f>IFERROR(__xludf.DUMMYFUNCTION("""COMPUTED_VALUE"""),"Adam (2/4): Everybody at home will be shouting: “Why would you ever, ever, ever do this?!” Why would I ever tell Ethan that I’m going to vote out Parvati? Because if Parvati is going to go home, I need Ethan in my corner. I need him to be okay and still t"&amp;"rust me.")</f>
        <v>Adam (2/4): Everybody at home will be shouting: “Why would you ever, ever, ever do this?!” Why would I ever tell Ethan that I’m going to vote out Parvati? Because if Parvati is going to go home, I need Ethan in my corner. I need him to be okay and still trust me.</v>
      </c>
    </row>
    <row r="409">
      <c r="A409" s="6"/>
      <c r="B409" s="8" t="str">
        <f>IFERROR(__xludf.DUMMYFUNCTION("""COMPUTED_VALUE"""),"Adam (3/4): The war has begun, and I have an incredibly tall task. It is impossible to vote somebody out in this group and not piss off somebody else… or is it?")</f>
        <v>Adam (3/4): The war has begun, and I have an incredibly tall task. It is impossible to vote somebody out in this group and not piss off somebody else… or is it?</v>
      </c>
    </row>
    <row r="410">
      <c r="A410" s="6"/>
      <c r="B410" s="8" t="str">
        <f>IFERROR(__xludf.DUMMYFUNCTION("""COMPUTED_VALUE"""),"Adam (4/4): As far as I’m concerned, Parvati is going home tonight. But you do not go against the Godfather. Boston Rob is somebody that I would like to work with long term. And strategically, telling people truths at important times can be very helpful. "&amp;"I did it in Millennials vs. Gen X. It has backfired on a lot of people who’ve played this game, but I think it will work.")</f>
        <v>Adam (4/4): As far as I’m concerned, Parvati is going home tonight. But you do not go against the Godfather. Boston Rob is somebody that I would like to work with long term. And strategically, telling people truths at important times can be very helpful. I did it in Millennials vs. Gen X. It has backfired on a lot of people who’ve played this game, but I think it will work.</v>
      </c>
    </row>
    <row r="411">
      <c r="A411" s="6"/>
      <c r="B411" s="8" t="str">
        <f>IFERROR(__xludf.DUMMYFUNCTION("""COMPUTED_VALUE"""),"Adam (1/5): Oh, man. Tribal Council was tough. I thought Parvati was going home, but I revealed my alliance’s plan to Boston Rob and he betrayed me.")</f>
        <v>Adam (1/5): Oh, man. Tribal Council was tough. I thought Parvati was going home, but I revealed my alliance’s plan to Boston Rob and he betrayed me.</v>
      </c>
    </row>
    <row r="412">
      <c r="A412" s="6"/>
      <c r="B412" s="8" t="str">
        <f>IFERROR(__xludf.DUMMYFUNCTION("""COMPUTED_VALUE"""),"Adam (2/5): I got left out of the vote by the people that I was supposed to be aligned with. I just did everything that you’re not supposed to do in Survivor and I had the hubris to think that I could get away with it.")</f>
        <v>Adam (2/5): I got left out of the vote by the people that I was supposed to be aligned with. I just did everything that you’re not supposed to do in Survivor and I had the hubris to think that I could get away with it.</v>
      </c>
    </row>
    <row r="413">
      <c r="A413" s="6"/>
      <c r="B413" s="8" t="str">
        <f>IFERROR(__xludf.DUMMYFUNCTION("""COMPUTED_VALUE"""),"Adam (3/5): I was playing all sides, and, unfortunately, everybody knows it, and I’m lucky to be here. Now I feel like everything is completely changed so I need to make an apology tour.")</f>
        <v>Adam (3/5): I was playing all sides, and, unfortunately, everybody knows it, and I’m lucky to be here. Now I feel like everything is completely changed so I need to make an apology tour.</v>
      </c>
    </row>
    <row r="414">
      <c r="A414" s="6"/>
      <c r="B414" s="8" t="str">
        <f>IFERROR(__xludf.DUMMYFUNCTION("""COMPUTED_VALUE"""),"Adam (4/5): Rob and Parvati are trying to get me to make a mistake, to say something that I shouldn’t, but I’m not gonna give them the satisfaction, nor the ammunition.")</f>
        <v>Adam (4/5): Rob and Parvati are trying to get me to make a mistake, to say something that I shouldn’t, but I’m not gonna give them the satisfaction, nor the ammunition.</v>
      </c>
    </row>
    <row r="415">
      <c r="A415" s="6"/>
      <c r="B415" s="8" t="str">
        <f>IFERROR(__xludf.DUMMYFUNCTION("""COMPUTED_VALUE"""),"Adam (5/5): (with tearful eyes) My mom told my teachers when I was in eight grade, “When Adam decides that he is going to do something or accomplish something, there is absolutely no stopping him.” And she was right.")</f>
        <v>Adam (5/5): (with tearful eyes) My mom told my teachers when I was in eight grade, “When Adam decides that he is going to do something or accomplish something, there is absolutely no stopping him.” And she was right.</v>
      </c>
    </row>
    <row r="416">
      <c r="A416" s="6"/>
      <c r="B416" s="8" t="str">
        <f>IFERROR(__xludf.DUMMYFUNCTION("""COMPUTED_VALUE"""),"Adam (1/3): I should be ecstatic by this swap, but I’m not, because this is a really fractured trio of Ben, Rob and myself. We burned a lot of bridges with each other. And that could be catastrophic to my game.")</f>
        <v>Adam (1/3): I should be ecstatic by this swap, but I’m not, because this is a really fractured trio of Ben, Rob and myself. We burned a lot of bridges with each other. And that could be catastrophic to my game.</v>
      </c>
    </row>
    <row r="417">
      <c r="A417" s="6"/>
      <c r="B417" s="8" t="str">
        <f>IFERROR(__xludf.DUMMYFUNCTION("""COMPUTED_VALUE"""),"Adam (2/3): Ben and I are in the same position where Rob has made it very clear that he wants to work with us, and our group has determined that we would vote out Sarah if we stick together. But there is no trust between the three of us. And yet here we a"&amp;"re, saying that we have to maintain trust. And Rob’s way of making sure that we maintain that trust is by having nobody leave camp all day.")</f>
        <v>Adam (2/3): Ben and I are in the same position where Rob has made it very clear that he wants to work with us, and our group has determined that we would vote out Sarah if we stick together. But there is no trust between the three of us. And yet here we are, saying that we have to maintain trust. And Rob’s way of making sure that we maintain that trust is by having nobody leave camp all day.</v>
      </c>
    </row>
    <row r="418">
      <c r="A418" s="6"/>
      <c r="B418" s="8" t="str">
        <f>IFERROR(__xludf.DUMMYFUNCTION("""COMPUTED_VALUE"""),"Adam (3/3): It’s just boring. Nobody can leave. Nobody can talk. That doesn’t allow us the opportunity to really play and maneuver.")</f>
        <v>Adam (3/3): It’s just boring. Nobody can leave. Nobody can talk. That doesn’t allow us the opportunity to really play and maneuver.</v>
      </c>
    </row>
    <row r="419">
      <c r="A419" s="6"/>
      <c r="B419" s="8" t="str">
        <f>IFERROR(__xludf.DUMMYFUNCTION("""COMPUTED_VALUE"""),"Adam (1/2): The general sense of the tribe is that the Wicked Witch is dead, and we can do whatever we want now. But the truth is, I’m really nervous, because I’m on a tribe with people that might have stronger connection with each other than they do with"&amp;" me. I mean, Ben has seemingly become very close with Sophie and Sarah, but when we have time alone, he’s barely talking to me. So I don’t feel like this is a great celebration. In fact, I feel a little bit more cornered on this tribe now then I did befor"&amp;"e Boston Rob went home.")</f>
        <v>Adam (1/2): The general sense of the tribe is that the Wicked Witch is dead, and we can do whatever we want now. But the truth is, I’m really nervous, because I’m on a tribe with people that might have stronger connection with each other than they do with me. I mean, Ben has seemingly become very close with Sophie and Sarah, but when we have time alone, he’s barely talking to me. So I don’t feel like this is a great celebration. In fact, I feel a little bit more cornered on this tribe now then I did before Boston Rob went home.</v>
      </c>
    </row>
    <row r="420">
      <c r="A420" s="6"/>
      <c r="B420" s="8" t="str">
        <f>IFERROR(__xludf.DUMMYFUNCTION("""COMPUTED_VALUE"""),"Adam (2/2): The most amazing thing about this win for me was that it’s like winning two Immunity Challenges back-to-back. We’re going from 14 people in the game to 12 people in the game. That’s a double elimination. It doesn’t get better than that.")</f>
        <v>Adam (2/2): The most amazing thing about this win for me was that it’s like winning two Immunity Challenges back-to-back. We’re going from 14 people in the game to 12 people in the game. That’s a double elimination. It doesn’t get better than that.</v>
      </c>
    </row>
    <row r="421">
      <c r="A421" s="6"/>
      <c r="B421" s="8" t="str">
        <f>IFERROR(__xludf.DUMMYFUNCTION("""COMPUTED_VALUE"""),"Adam (1/3): It’s just such a charade. I’m convinced that, between Ben and Sarah, they have an idol.")</f>
        <v>Adam (1/3): It’s just such a charade. I’m convinced that, between Ben and Sarah, they have an idol.</v>
      </c>
    </row>
    <row r="422">
      <c r="A422" s="6"/>
      <c r="B422" s="8" t="str">
        <f>IFERROR(__xludf.DUMMYFUNCTION("""COMPUTED_VALUE"""),"Adam (2/3): It’s so obvious to me that they’re pretending to look for an idol. I’m not an idiot, guys. I-I can’t stand it.")</f>
        <v>Adam (2/3): It’s so obvious to me that they’re pretending to look for an idol. I’m not an idiot, guys. I-I can’t stand it.</v>
      </c>
    </row>
    <row r="423">
      <c r="A423" s="6"/>
      <c r="B423" s="8" t="str">
        <f>IFERROR(__xludf.DUMMYFUNCTION("""COMPUTED_VALUE"""),"Adam (3/3): I speculate about Sarah having an idol, so now it’s all out in the open. And now I have to do damage control, when I’m convinced that they are the ones that are lying to me. This is ridiculous. There’s a chance that I’m wrong and, between Ben "&amp;"and Sarah, they don’t have an idol. If I’m wrong, I’ll feel like a real idiot. But I-I-- there are few times in Survivor where I’ve felt as confident about something as I do about this.")</f>
        <v>Adam (3/3): I speculate about Sarah having an idol, so now it’s all out in the open. And now I have to do damage control, when I’m convinced that they are the ones that are lying to me. This is ridiculous. There’s a chance that I’m wrong and, between Ben and Sarah, they don’t have an idol. If I’m wrong, I’ll feel like a real idiot. But I-I-- there are few times in Survivor where I’ve felt as confident about something as I do about this.</v>
      </c>
    </row>
    <row r="424">
      <c r="A424" s="6"/>
      <c r="B424" s="8" t="str">
        <f>IFERROR(__xludf.DUMMYFUNCTION("""COMPUTED_VALUE"""),"Adam (1/2): Some of these people, you’d think they’d never played Survivor before. They’re dying in this rain, but this is nothing. I went through a cyclone. We’re having fun now!")</f>
        <v>Adam (1/2): Some of these people, you’d think they’d never played Survivor before. They’re dying in this rain, but this is nothing. I went through a cyclone. We’re having fun now!</v>
      </c>
    </row>
    <row r="425">
      <c r="A425" s="6"/>
      <c r="B425" s="8" t="str">
        <f>IFERROR(__xludf.DUMMYFUNCTION("""COMPUTED_VALUE"""),"Adam (2/2): Of course I’m nervous. Nick and Wendell think it’s me. The people who I think do have my back are telling me, “Stay calm. Stay cool.” Easy to say when it’s not your name on the line. What I’m hearing is either Nick or Wendell but nobody being "&amp;"able to make up their mind. (desperately) What is the plan?! I don’t know. I don’t know. And then I go to Ben, and he says, “I don’t know what it is.” (gruting mockingly) Like, dude! I’m trying to stay alive here. Like, why are you upset? Crazy man. Tonig"&amp;"ht is about survival… (pauses) and I’m scared. (voice breaking) I don’t want to go home. (laughs) And I don’t want to go to the Edge. I need to be here tomorrow. Rain or shine, I don’t care. I need to stay in the game.")</f>
        <v>Adam (2/2): Of course I’m nervous. Nick and Wendell think it’s me. The people who I think do have my back are telling me, “Stay calm. Stay cool.” Easy to say when it’s not your name on the line. What I’m hearing is either Nick or Wendell but nobody being able to make up their mind. (desperately) What is the plan?! I don’t know. I don’t know. And then I go to Ben, and he says, “I don’t know what it is.” (gruting mockingly) Like, dude! I’m trying to stay alive here. Like, why are you upset? Crazy man. Tonight is about survival… (pauses) and I’m scared. (voice breaking) I don’t want to go home. (laughs) And I don’t want to go to the Edge. I need to be here tomorrow. Rain or shine, I don’t care. I need to stay in the game.</v>
      </c>
    </row>
    <row r="426">
      <c r="A426" s="6"/>
      <c r="B426" s="8" t="str">
        <f>IFERROR(__xludf.DUMMYFUNCTION("""COMPUTED_VALUE"""),"Adam (1/6): Oh, man. Tribal Council tonight, my heart was beating so fast. Literally, like, out of my chest. It was outrageous. I was so incredibly nervous. But I’m here. I’m here. Right now, Michele is feeling incredibly low. But I see it as an opportuni"&amp;"ty.")</f>
        <v>Adam (1/6): Oh, man. Tribal Council tonight, my heart was beating so fast. Literally, like, out of my chest. It was outrageous. I was so incredibly nervous. But I’m here. I’m here. Right now, Michele is feeling incredibly low. But I see it as an opportunity.</v>
      </c>
    </row>
    <row r="427">
      <c r="A427" s="6"/>
      <c r="B427" s="8" t="str">
        <f>IFERROR(__xludf.DUMMYFUNCTION("""COMPUTED_VALUE"""),"Adam (2/6): I think that there may be an idol in Jeff Probst’s podium. I recognize the fleur-de-lis symbol from the idol that Denise found, so the fact that there is a fleur-de-lis right in front of us at Tribal Council makes me think that that might actu"&amp;"ally be a live idol. In the chance that I’m right, it’d be a pretty epic way to save myself!")</f>
        <v>Adam (2/6): I think that there may be an idol in Jeff Probst’s podium. I recognize the fleur-de-lis symbol from the idol that Denise found, so the fact that there is a fleur-de-lis right in front of us at Tribal Council makes me think that that might actually be a live idol. In the chance that I’m right, it’d be a pretty epic way to save myself!</v>
      </c>
    </row>
    <row r="428">
      <c r="A428" s="6"/>
      <c r="B428" s="8" t="str">
        <f>IFERROR(__xludf.DUMMYFUNCTION("""COMPUTED_VALUE"""),"Adam (3/6): Sarah made a mistake by switching out with Nick. Look, Sarah came into this game with quite a reputation. The way she played Game Changers, she blindsided friends left and right. So if Sarah’s move puts a bigger target on her back, fine with m"&amp;"e. I don’t trust her as far as I can throw her. And I can’t throw very far.")</f>
        <v>Adam (3/6): Sarah made a mistake by switching out with Nick. Look, Sarah came into this game with quite a reputation. The way she played Game Changers, she blindsided friends left and right. So if Sarah’s move puts a bigger target on her back, fine with me. I don’t trust her as far as I can throw her. And I can’t throw very far.</v>
      </c>
    </row>
    <row r="429">
      <c r="A429" s="6"/>
      <c r="B429" s="8" t="str">
        <f>IFERROR(__xludf.DUMMYFUNCTION("""COMPUTED_VALUE"""),"Adam (4/6): Ben talks to me like I’m a child that needs to be scolded. And he plays a lot more like Boston Rob than he would ever want to admit. This conversation pisses me off more than any other conversation I’ve ever had on Survivor. Then all hell brea"&amp;"ks loose.")</f>
        <v>Adam (4/6): Ben talks to me like I’m a child that needs to be scolded. And he plays a lot more like Boston Rob than he would ever want to admit. This conversation pisses me off more than any other conversation I’ve ever had on Survivor. Then all hell breaks loose.</v>
      </c>
    </row>
    <row r="430">
      <c r="A430" s="6"/>
      <c r="B430" s="8" t="str">
        <f>IFERROR(__xludf.DUMMYFUNCTION("""COMPUTED_VALUE"""),"Adam (5/6): My plan right now is to vote Sarah unless these guys are coming up with a new plan at camp as we speak. So, then that means that I need to go for what I think might be an idol. I don’t even know if it’s anything. I could be completely wrong. ("&amp;"groans) Oh, my God. I am imagining myself watching myself, and I’m going like this… (groans) “He’s playing with so much fire. Please, don’t let it burn him!” This is a high stakes game, and I’m playing it on the edge. I just don’t want to be on the other "&amp;"Edge.")</f>
        <v>Adam (5/6): My plan right now is to vote Sarah unless these guys are coming up with a new plan at camp as we speak. So, then that means that I need to go for what I think might be an idol. I don’t even know if it’s anything. I could be completely wrong. (groans) Oh, my God. I am imagining myself watching myself, and I’m going like this… (groans) “He’s playing with so much fire. Please, don’t let it burn him!” This is a high stakes game, and I’m playing it on the edge. I just don’t want to be on the other Edge.</v>
      </c>
    </row>
    <row r="431">
      <c r="A431" s="6"/>
      <c r="B431" s="8" t="str">
        <f>IFERROR(__xludf.DUMMYFUNCTION("""COMPUTED_VALUE"""),"Adam (6/6): I made one too many mistakes. Three strikes and you’re out in this game, and, uh, the thought that there was an idol at Tribal allowed me to play more aggressively than I should have, and it cost me.")</f>
        <v>Adam (6/6): I made one too many mistakes. Three strikes and you’re out in this game, and, uh, the thought that there was an idol at Tribal allowed me to play more aggressively than I should have, and it cost me.</v>
      </c>
    </row>
    <row r="432">
      <c r="A432" s="6"/>
      <c r="B432" s="8" t="str">
        <f>IFERROR(__xludf.DUMMYFUNCTION("""COMPUTED_VALUE"""),"Adam (1/2): It’s-- I needed my dad to be here, to get some sense of closure for my mom’s passing. The most important thing was giving my dad that opportunity to be here, where she was with me, where she is with me.")</f>
        <v>Adam (1/2): It’s-- I needed my dad to be here, to get some sense of closure for my mom’s passing. The most important thing was giving my dad that opportunity to be here, where she was with me, where she is with me.</v>
      </c>
    </row>
    <row r="433">
      <c r="A433" s="6"/>
      <c r="B433" s="8" t="str">
        <f>IFERROR(__xludf.DUMMYFUNCTION("""COMPUTED_VALUE"""),"Adam (2/2): Him being able to come here, it made everything okay.")</f>
        <v>Adam (2/2): Him being able to come here, it made everything okay.</v>
      </c>
    </row>
    <row r="434">
      <c r="A434" s="6"/>
      <c r="B434" s="8" t="str">
        <f>IFERROR(__xludf.DUMMYFUNCTION("""COMPUTED_VALUE"""),"Adam (1/1): This does not suit my strengths. Like, I have never, ever been a good runner. People are passing me left and right. I’m in last place already.")</f>
        <v>Adam (1/1): This does not suit my strengths. Like, I have never, ever been a good runner. People are passing me left and right. I’m in last place already.</v>
      </c>
    </row>
    <row r="435">
      <c r="A435" s="6"/>
      <c r="B435" s="8"/>
    </row>
    <row r="436">
      <c r="A436" s="6"/>
      <c r="B436" s="8"/>
    </row>
    <row r="437">
      <c r="A437" s="6" t="s">
        <v>12</v>
      </c>
      <c r="B437" s="4" t="str">
        <f>IFERROR(__xludf.DUMMYFUNCTION("FILTER('Data Entry'!$A:$A,LEFT('Data Entry'!$A:$A,LEN(A437))=A437)"),"Wendell (1/1): After winning Survivor season 36, Ghost Island, I think people know me as somebody that knows how to build, but this season, I was trying to come out here and not build as much. I wanted to build relationships, I didn’t necessarily wanna bu"&amp;"ild the whole shelter again, because when you’re busy building, you’re stuck at camp. It’s like being stuck in a corner at a party. But I also know, like, this talent pool is different, it’s all winners, so I’m going to play my position and be cool, chill"&amp;" out a little bit, just get a read on them.")</f>
        <v>Wendell (1/1): After winning Survivor season 36, Ghost Island, I think people know me as somebody that knows how to build, but this season, I was trying to come out here and not build as much. I wanted to build relationships, I didn’t necessarily wanna build the whole shelter again, because when you’re busy building, you’re stuck at camp. It’s like being stuck in a corner at a party. But I also know, like, this talent pool is different, it’s all winners, so I’m going to play my position and be cool, chill out a little bit, just get a read on them.</v>
      </c>
    </row>
    <row r="438">
      <c r="A438" s="7"/>
      <c r="B438" s="8" t="str">
        <f>IFERROR(__xludf.DUMMYFUNCTION("""COMPUTED_VALUE"""),"Wendell (1/1): This ladder, it’s got to be like, 20 feet tall and 150 pounds.")</f>
        <v>Wendell (1/1): This ladder, it’s got to be like, 20 feet tall and 150 pounds.</v>
      </c>
    </row>
    <row r="439">
      <c r="A439" s="6"/>
      <c r="B439" s="8" t="str">
        <f>IFERROR(__xludf.DUMMYFUNCTION("""COMPUTED_VALUE"""),"Wendell (1/1): Tyson is one of the greats. This is his fourth time playing. But he doesn’t know what’s going on. All of our eyes are on Tyson. He’s kind of a dead man walking. Tyson is the biggest threat on this beach, because he’s well connected on the o"&amp;"ther side. If we were to merge or swap or anything, once he links up with Rob and maybe Parv, they could do a lot of damage together.")</f>
        <v>Wendell (1/1): Tyson is one of the greats. This is his fourth time playing. But he doesn’t know what’s going on. All of our eyes are on Tyson. He’s kind of a dead man walking. Tyson is the biggest threat on this beach, because he’s well connected on the other side. If we were to merge or swap or anything, once he links up with Rob and maybe Parv, they could do a lot of damage together.</v>
      </c>
    </row>
    <row r="440">
      <c r="A440" s="6"/>
      <c r="B440" s="8" t="str">
        <f>IFERROR(__xludf.DUMMYFUNCTION("""COMPUTED_VALUE"""),"Wendell (1/1): So, there are peop-- there-there are people-- this is the season of, like, histories, and past relationships. That could be the theme of this season: Past Relationships. And then you have people that might have hung out together. Me and Mic"&amp;"hele kicked it, you know? She-- we kicked it before. So, yeah, everybody has pre-existing relationships out here. And, yeah, some of mine will spill over into this game.")</f>
        <v>Wendell (1/1): So, there are peop-- there-there are people-- this is the season of, like, histories, and past relationships. That could be the theme of this season: Past Relationships. And then you have people that might have hung out together. Me and Michele kicked it, you know? She-- we kicked it before. So, yeah, everybody has pre-existing relationships out here. And, yeah, some of mine will spill over into this game.</v>
      </c>
    </row>
    <row r="441">
      <c r="A441" s="6"/>
      <c r="B441" s="8" t="str">
        <f>IFERROR(__xludf.DUMMYFUNCTION("""COMPUTED_VALUE"""),"Wendell (1/1): I’m shocked. I’m like, “Michele, are you really writing my name down? Is that what’s going on?” That’s petrifying for me. That’s two Wendells. You only need one more. Michele wants to have her cake and eat it too. She doesn't want to vote P"&amp;"arv out. But at the same time, she wants Parv’s tokens. And I’m like, “Wow, Michele’s playing the game.”")</f>
        <v>Wendell (1/1): I’m shocked. I’m like, “Michele, are you really writing my name down? Is that what’s going on?” That’s petrifying for me. That’s two Wendells. You only need one more. Michele wants to have her cake and eat it too. She doesn't want to vote Parv out. But at the same time, she wants Parv’s tokens. And I’m like, “Wow, Michele’s playing the game.”</v>
      </c>
    </row>
    <row r="442">
      <c r="A442" s="6"/>
      <c r="B442" s="8" t="str">
        <f>IFERROR(__xludf.DUMMYFUNCTION("""COMPUTED_VALUE"""),"Wendell (1/2): Michele played a few years before me. She did very well. I played two years ago, and I did pretty well, too. Let me play my game. If you want to put me on some kind of leash and tell me how to play my game, I might turn around and bite you.")</f>
        <v>Wendell (1/2): Michele played a few years before me. She did very well. I played two years ago, and I did pretty well, too. Let me play my game. If you want to put me on some kind of leash and tell me how to play my game, I might turn around and bite you.</v>
      </c>
    </row>
    <row r="443">
      <c r="A443" s="6"/>
      <c r="B443" s="8" t="str">
        <f>IFERROR(__xludf.DUMMYFUNCTION("""COMPUTED_VALUE"""),"Wendell (2/2): I think Yul is coming after me. Maybe it’s because I talk a little too much in Tribal. It’s weird because I thought we were really like-minded. I thought we were locked in. I guess we’re not. Me and Michele have been a little wishy-washy, b"&amp;"ut she’s the one that I have the most of a rapport with, so I’m banking on Michele tonight to vote with me, and I’m banking on Nick to do the same.")</f>
        <v>Wendell (2/2): I think Yul is coming after me. Maybe it’s because I talk a little too much in Tribal. It’s weird because I thought we were really like-minded. I thought we were locked in. I guess we’re not. Me and Michele have been a little wishy-washy, but she’s the one that I have the most of a rapport with, so I’m banking on Michele tonight to vote with me, and I’m banking on Nick to do the same.</v>
      </c>
    </row>
    <row r="444">
      <c r="A444" s="6"/>
      <c r="B444" s="8" t="str">
        <f>IFERROR(__xludf.DUMMYFUNCTION("""COMPUTED_VALUE"""),"Wendell (1/3): At this point in the game, you want to have the right team around you and have the right people protecting you. I have Michele and I have Nick, two people that I can really trust. But we need more numbers. I met Jeremy outside the game once"&amp;" or twice. I know he’s a great guy, and I can work with him. So, at this point in the game, I really want to work on my relationships.")</f>
        <v>Wendell (1/3): At this point in the game, you want to have the right team around you and have the right people protecting you. I have Michele and I have Nick, two people that I can really trust. But we need more numbers. I met Jeremy outside the game once or twice. I know he’s a great guy, and I can work with him. So, at this point in the game, I really want to work on my relationships.</v>
      </c>
    </row>
    <row r="445">
      <c r="A445" s="6"/>
      <c r="B445" s="8" t="str">
        <f>IFERROR(__xludf.DUMMYFUNCTION("""COMPUTED_VALUE"""),"Wendell (2/3): Denise took down the queen. That places a lot of eyes on Denise. And I want to vote people out that are playing a winner’s game right now. Man, get them away from this island.")</f>
        <v>Wendell (2/3): Denise took down the queen. That places a lot of eyes on Denise. And I want to vote people out that are playing a winner’s game right now. Man, get them away from this island.</v>
      </c>
    </row>
    <row r="446">
      <c r="A446" s="6"/>
      <c r="B446" s="8" t="str">
        <f>IFERROR(__xludf.DUMMYFUNCTION("""COMPUTED_VALUE"""),"Wendell (3/3): I’m captive right now, but I’m plotting a way to escape this wretched prison that they call the Edge of Extinction. Once I get out of here, I’m gonna do what I need to do. The war is not over.")</f>
        <v>Wendell (3/3): I’m captive right now, but I’m plotting a way to escape this wretched prison that they call the Edge of Extinction. Once I get out of here, I’m gonna do what I need to do. The war is not over.</v>
      </c>
    </row>
    <row r="447">
      <c r="A447" s="6"/>
      <c r="B447" s="8" t="str">
        <f>IFERROR(__xludf.DUMMYFUNCTION("""COMPUTED_VALUE"""),"Wendell (1/1): My dad, he’s the best. He’s my hero, and it was just so good to see him.")</f>
        <v>Wendell (1/1): My dad, he’s the best. He’s my hero, and it was just so good to see him.</v>
      </c>
    </row>
    <row r="448">
      <c r="A448" s="6"/>
      <c r="B448" s="8" t="str">
        <f>IFERROR(__xludf.DUMMYFUNCTION("""COMPUTED_VALUE"""),"Wendell (1/1): I knew Danni was the next person behind me. She was in seventh place. I was in sixth place. And then she was gaining on me.")</f>
        <v>Wendell (1/1): I knew Danni was the next person behind me. She was in seventh place. I was in sixth place. And then she was gaining on me.</v>
      </c>
    </row>
    <row r="449">
      <c r="A449" s="6"/>
      <c r="B449" s="8" t="str">
        <f>IFERROR(__xludf.DUMMYFUNCTION("""COMPUTED_VALUE"""),"Wendell (1/2): I have been to the top of the mountain, and I know that there are two places that have, like, stone that you can overlook everything. And I was just thinking, “All right, that might be the stone throne.” I know I’m the fastest sprinter on t"&amp;"he island. And, uh, and Natalie-- she’s a tremendous runner and challenge threat. So I’m like, “Man, I need to get to this throne first.”")</f>
        <v>Wendell (1/2): I have been to the top of the mountain, and I know that there are two places that have, like, stone that you can overlook everything. And I was just thinking, “All right, that might be the stone throne.” I know I’m the fastest sprinter on the island. And, uh, and Natalie-- she’s a tremendous runner and challenge threat. So I’m like, “Man, I need to get to this throne first.”</v>
      </c>
    </row>
    <row r="450">
      <c r="A450" s="6"/>
      <c r="B450" s="8" t="str">
        <f>IFERROR(__xludf.DUMMYFUNCTION("""COMPUTED_VALUE"""),"Wendell (2/2): I got my two tokens. I worked hard at that. This can buy me one advantage in the challenge, and that will give me some sort of edge up. I know that I gotta put my war paint on and go to battle. And that’s what I’m best at.")</f>
        <v>Wendell (2/2): I got my two tokens. I worked hard at that. This can buy me one advantage in the challenge, and that will give me some sort of edge up. I know that I gotta put my war paint on and go to battle. And that’s what I’m best at.</v>
      </c>
    </row>
    <row r="451">
      <c r="A451" s="6"/>
      <c r="B451" s="8"/>
    </row>
    <row r="452">
      <c r="A452" s="6"/>
      <c r="B452" s="8"/>
    </row>
    <row r="453">
      <c r="A453" s="6" t="s">
        <v>13</v>
      </c>
      <c r="B453" s="4" t="str">
        <f>IFERROR(__xludf.DUMMYFUNCTION("FILTER('Data Entry'!$A:$A,LEFT('Data Entry'!$A:$A,LEN(A453))=A453)"),"Yul (1/4): We get to our island, and I’m thinking, “I can’t believe this is happening.” I was just super happy to be on Survivor again, and especially on kind of a all winners edition. But seeing all these people and realizing how long ago I played… (chuc"&amp;"kles) it’s kind of overwhelming.")</f>
        <v>Yul (1/4): We get to our island, and I’m thinking, “I can’t believe this is happening.” I was just super happy to be on Survivor again, and especially on kind of a all winners edition. But seeing all these people and realizing how long ago I played… (chuckles) it’s kind of overwhelming.</v>
      </c>
    </row>
    <row r="454">
      <c r="A454" s="7"/>
      <c r="B454" s="8" t="str">
        <f>IFERROR(__xludf.DUMMYFUNCTION("""COMPUTED_VALUE"""),"Yul (2/4): When I played Cook Islands, I tried to play a very rational, strategic game. I used a lot of game theory, I used a lot of math. But this season, I think my biggest challenge will be coming in disconnected. I haven’t been part of the Survivor co"&amp;"mmunity. A lot of these people have played with each other, they know each other. Among the people played multiple times, you have Boston Rob, you have Tyson, who played together. They’re like best friends, right? And they not only played Survivor togethe"&amp;"r, they played poker together. Then they also played with Kim Spradlin and Jeremy Collins and I remember watching one video where Tyson actually said something to the effect of, “Hey, if we’re ever on an island, this is gonna be the power alliance.” Come "&amp;"on!")</f>
        <v>Yul (2/4): When I played Cook Islands, I tried to play a very rational, strategic game. I used a lot of game theory, I used a lot of math. But this season, I think my biggest challenge will be coming in disconnected. I haven’t been part of the Survivor community. A lot of these people have played with each other, they know each other. Among the people played multiple times, you have Boston Rob, you have Tyson, who played together. They’re like best friends, right? And they not only played Survivor together, they played poker together. Then they also played with Kim Spradlin and Jeremy Collins and I remember watching one video where Tyson actually said something to the effect of, “Hey, if we’re ever on an island, this is gonna be the power alliance.” Come on!</v>
      </c>
    </row>
    <row r="455">
      <c r="A455" s="6"/>
      <c r="B455" s="8" t="str">
        <f>IFERROR(__xludf.DUMMYFUNCTION("""COMPUTED_VALUE"""),"Yul (3/4): People are trying to recruit soldiers into their alliances. Sarah and Sandra, they’re trying to align all the unconnected people, but as it turns out, that alliance, which is basically people who are one-time players and fairly disconnected fro"&amp;"m other winners, is actually the alliance that I’ve been organizing, and that is me, Nick, Wendell and Sophie.")</f>
        <v>Yul (3/4): People are trying to recruit soldiers into their alliances. Sarah and Sandra, they’re trying to align all the unconnected people, but as it turns out, that alliance, which is basically people who are one-time players and fairly disconnected from other winners, is actually the alliance that I’ve been organizing, and that is me, Nick, Wendell and Sophie.</v>
      </c>
    </row>
    <row r="456">
      <c r="A456" s="6"/>
      <c r="B456" s="8" t="str">
        <f>IFERROR(__xludf.DUMMYFUNCTION("""COMPUTED_VALUE"""),"Yul (4/4): The great thing is I don’t think people even know that this alliance even exists. And with Sandra, as well as with Sarah, we’ll have the numbers. And in fact, we’ll control the game.")</f>
        <v>Yul (4/4): The great thing is I don’t think people even know that this alliance even exists. And with Sandra, as well as with Sarah, we’ll have the numbers. And in fact, we’ll control the game.</v>
      </c>
    </row>
    <row r="457">
      <c r="A457" s="6"/>
      <c r="B457" s="8" t="str">
        <f>IFERROR(__xludf.DUMMYFUNCTION("""COMPUTED_VALUE"""),"Yul (1/1): I’ve been trying to get some breadfruit for the last few days, and, unfortunately, it has not been going very well. But I’m determined not to give up, even though I’m probably losing a lot more calories than I hope to gain from this. I got this"&amp;" big bamboo stick and I tied a rope around it. So, hopefully, it will act as kind of like a wire coat hanger I can try to loop in and pull it down.")</f>
        <v>Yul (1/1): I’ve been trying to get some breadfruit for the last few days, and, unfortunately, it has not been going very well. But I’m determined not to give up, even though I’m probably losing a lot more calories than I hope to gain from this. I got this big bamboo stick and I tied a rope around it. So, hopefully, it will act as kind of like a wire coat hanger I can try to loop in and pull it down.</v>
      </c>
    </row>
    <row r="458">
      <c r="A458" s="6"/>
      <c r="B458" s="8" t="str">
        <f>IFERROR(__xludf.DUMMYFUNCTION("""COMPUTED_VALUE"""),"Yul (1/3): Sandra has a reputation for just using misinformation and stirring things up. And, for me, I want to keep people who I feel like who are playing a rational game, so that they’re not making unpredictable moves that will backstab me as I’m gettin"&amp;"g towards the end. I don’t trust Tyson right now, but his proposal to vote out Sandra is an option.")</f>
        <v>Yul (1/3): Sandra has a reputation for just using misinformation and stirring things up. And, for me, I want to keep people who I feel like who are playing a rational game, so that they’re not making unpredictable moves that will backstab me as I’m getting towards the end. I don’t trust Tyson right now, but his proposal to vote out Sandra is an option.</v>
      </c>
    </row>
    <row r="459">
      <c r="A459" s="6"/>
      <c r="B459" s="8" t="str">
        <f>IFERROR(__xludf.DUMMYFUNCTION("""COMPUTED_VALUE"""),"Yul (2/3): (shouts - imitating Tony) Tony’s scared of sharks. And so, like, the idea that the shark was gonna bite him was freaking him out.")</f>
        <v>Yul (2/3): (shouts - imitating Tony) Tony’s scared of sharks. And so, like, the idea that the shark was gonna bite him was freaking him out.</v>
      </c>
    </row>
    <row r="460">
      <c r="A460" s="6"/>
      <c r="B460" s="8" t="str">
        <f>IFERROR(__xludf.DUMMYFUNCTION("""COMPUTED_VALUE"""),"Yul (3/3): We want to keep the momentum going, and I think one of the components of keeping that momentum going is keeping morale high and being well-fed. And Sandra is a big part of that. So, I know Tyson is targeting Sandra, but I don’t want to lose San"&amp;"dra.")</f>
        <v>Yul (3/3): We want to keep the momentum going, and I think one of the components of keeping that momentum going is keeping morale high and being well-fed. And Sandra is a big part of that. So, I know Tyson is targeting Sandra, but I don’t want to lose Sandra.</v>
      </c>
    </row>
    <row r="461">
      <c r="A461" s="6"/>
      <c r="B461" s="8" t="str">
        <f>IFERROR(__xludf.DUMMYFUNCTION("""COMPUTED_VALUE"""),"Yul (1/1): In the game of Survivor, these happy times are just as important as the war times. We’re getting food, we’re bonding with one another, we’re winning the challenges. All of that just kind of builds on top of each other and the cumulative effect "&amp;"is that we’re just on a roll. Right now, we all like each other and can still continue with this illusion that we’re all tight with one another, but in reality, me and Nick, Wendell and Sophie, we’re the strongest alliance within this tribe and I don’t th"&amp;"ink anyone’s suspecting that that’s the case. So right now, I feel good. Like, I have maximum range of options in front of me.")</f>
        <v>Yul (1/1): In the game of Survivor, these happy times are just as important as the war times. We’re getting food, we’re bonding with one another, we’re winning the challenges. All of that just kind of builds on top of each other and the cumulative effect is that we’re just on a roll. Right now, we all like each other and can still continue with this illusion that we’re all tight with one another, but in reality, me and Nick, Wendell and Sophie, we’re the strongest alliance within this tribe and I don’t think anyone’s suspecting that that’s the case. So right now, I feel good. Like, I have maximum range of options in front of me.</v>
      </c>
    </row>
    <row r="462">
      <c r="A462" s="6"/>
      <c r="B462" s="8" t="str">
        <f>IFERROR(__xludf.DUMMYFUNCTION("""COMPUTED_VALUE"""),"Yul (1/1): I know Jonathan Penner because Jonathan is someone I played with on Cook Islands. We’ve become very close friends and I’ve become close with his family. And over the past year, his wife Stacy Title, who’s an amazing woman, was diagnosed with AL"&amp;"S, Lou Gehrig’s disease, and it’s been an absolutely, devastating knockout punch. Stacy has lost control of her-- most of her body, except for her eyes. And, I mean, there’s no cure right now. They’re under a tremendous amount of strain, emotionally, fina"&amp;"ncially, and it just broke my heart (cries). Obviously, I have very strong feelings for Jonathan, his wife, his family, and, you know, I feel like no one deserves this. You know, if there’s something that I or others can try to do to help them, their kids"&amp;" and everyone else in that situation, I just feel like it’s the least we can do. This season of Survivor, I feel like I’m not just playing for myself or my own family, but I’m playing for something bigger than myself. I would just love to use this opportu"&amp;"nity try to raise awareness of anyone who’s suffering from ALS and their families, who really are in need, you know, much more than any of us are.")</f>
        <v>Yul (1/1): I know Jonathan Penner because Jonathan is someone I played with on Cook Islands. We’ve become very close friends and I’ve become close with his family. And over the past year, his wife Stacy Title, who’s an amazing woman, was diagnosed with ALS, Lou Gehrig’s disease, and it’s been an absolutely, devastating knockout punch. Stacy has lost control of her-- most of her body, except for her eyes. And, I mean, there’s no cure right now. They’re under a tremendous amount of strain, emotionally, financially, and it just broke my heart (cries). Obviously, I have very strong feelings for Jonathan, his wife, his family, and, you know, I feel like no one deserves this. You know, if there’s something that I or others can try to do to help them, their kids and everyone else in that situation, I just feel like it’s the least we can do. This season of Survivor, I feel like I’m not just playing for myself or my own family, but I’m playing for something bigger than myself. I would just love to use this opportunity try to raise awareness of anyone who’s suffering from ALS and their families, who really are in need, you know, much more than any of us are.</v>
      </c>
    </row>
    <row r="463">
      <c r="A463" s="6"/>
      <c r="B463" s="8" t="str">
        <f>IFERROR(__xludf.DUMMYFUNCTION("""COMPUTED_VALUE"""),"Yul (1/5): Tribal Council kind of sucked. Wendell got into it with Parvati, which was completely unnecessary. And then, at one point, he basically said, “Make me an offer. Tell me who to vote out, and I’m open to working with you.” And I’m sitting there, "&amp;"thinking, like, “What the hell are you doing?!” He created a lot more drama, a lot more uncertainty, and almost kind of blew things up for no reason.")</f>
        <v>Yul (1/5): Tribal Council kind of sucked. Wendell got into it with Parvati, which was completely unnecessary. And then, at one point, he basically said, “Make me an offer. Tell me who to vote out, and I’m open to working with you.” And I’m sitting there, thinking, like, “What the hell are you doing?!” He created a lot more drama, a lot more uncertainty, and almost kind of blew things up for no reason.</v>
      </c>
    </row>
    <row r="464">
      <c r="A464" s="6"/>
      <c r="B464" s="8" t="str">
        <f>IFERROR(__xludf.DUMMYFUNCTION("""COMPUTED_VALUE"""),"Yul (2/5): After our conversation, I just gotta watch him. I’ll see how he-- what he does in future Tribal Councils.")</f>
        <v>Yul (2/5): After our conversation, I just gotta watch him. I’ll see how he-- what he does in future Tribal Councils.</v>
      </c>
    </row>
    <row r="465">
      <c r="A465" s="6"/>
      <c r="B465" s="8" t="str">
        <f>IFERROR(__xludf.DUMMYFUNCTION("""COMPUTED_VALUE"""),"Yul (3/5): The four of us are tight, but Wendell is a little bit of a showboat. He’s a little bit of a trash-talker. And if he had just maintained his focus, that could have made the difference between winning and losing today. So he’s basically dug his o"&amp;"wn grave.")</f>
        <v>Yul (3/5): The four of us are tight, but Wendell is a little bit of a showboat. He’s a little bit of a trash-talker. And if he had just maintained his focus, that could have made the difference between winning and losing today. So he’s basically dug his own grave.</v>
      </c>
    </row>
    <row r="466">
      <c r="A466" s="6"/>
      <c r="B466" s="8" t="str">
        <f>IFERROR(__xludf.DUMMYFUNCTION("""COMPUTED_VALUE"""),"Yul (4/5): So, an interesting dynamic with the Fire Tokens being a thing this season is that Fire Tokens, we know, have some value. I mean, they’re currency. And everyone believes, including me, that they’re gonna have more value later on in the game, pro"&amp;"bably after the merge. So, I came up with a plan.")</f>
        <v>Yul (4/5): So, an interesting dynamic with the Fire Tokens being a thing this season is that Fire Tokens, we know, have some value. I mean, they’re currency. And everyone believes, including me, that they’re gonna have more value later on in the game, probably after the merge. So, I came up with a plan.</v>
      </c>
    </row>
    <row r="467">
      <c r="A467" s="6"/>
      <c r="B467" s="8" t="str">
        <f>IFERROR(__xludf.DUMMYFUNCTION("""COMPUTED_VALUE"""),"Yul (5/5): Getting so close to the merge and just literally being a split second away from winning immunity and making it and being blindsided is a bitter pill to swallow. I assume that we’ll have an opportunity to battle back soon, and just try to remind"&amp;" myself this is an adventure and I feel lucky to be here.")</f>
        <v>Yul (5/5): Getting so close to the merge and just literally being a split second away from winning immunity and making it and being blindsided is a bitter pill to swallow. I assume that we’ll have an opportunity to battle back soon, and just try to remind myself this is an adventure and I feel lucky to be here.</v>
      </c>
    </row>
    <row r="468">
      <c r="A468" s="6"/>
      <c r="B468" s="8" t="str">
        <f>IFERROR(__xludf.DUMMYFUNCTION("""COMPUTED_VALUE"""),"Yul (1/1): I-I can’t describe how much sheer joy and happiness I felt in that moment.")</f>
        <v>Yul (1/1): I-I can’t describe how much sheer joy and happiness I felt in that moment.</v>
      </c>
    </row>
    <row r="469">
      <c r="A469" s="6"/>
      <c r="B469" s="8" t="str">
        <f>IFERROR(__xludf.DUMMYFUNCTION("""COMPUTED_VALUE"""),"Yul (1/1): To my big surprise, I ended up in third place.")</f>
        <v>Yul (1/1): To my big surprise, I ended up in third place.</v>
      </c>
    </row>
    <row r="470">
      <c r="A470" s="6"/>
      <c r="B470" s="8" t="str">
        <f>IFERROR(__xludf.DUMMYFUNCTION("""COMPUTED_VALUE"""),"Yul (1/1): Now that I’ve had a chance to see the Fire Tokens actually used and in play, I think it adds a really interesting dynamic. It adds a layer of nuance and complexity and flexibility that didn’t exist before. So I’m inclined to use my tokens for a"&amp;"n advantage in the challenge.")</f>
        <v>Yul (1/1): Now that I’ve had a chance to see the Fire Tokens actually used and in play, I think it adds a really interesting dynamic. It adds a layer of nuance and complexity and flexibility that didn’t exist before. So I’m inclined to use my tokens for an advantage in the challenge.</v>
      </c>
    </row>
    <row r="471">
      <c r="A471" s="6"/>
      <c r="B471" s="8"/>
    </row>
    <row r="472">
      <c r="A472" s="6"/>
      <c r="B472" s="8"/>
    </row>
    <row r="473">
      <c r="A473" s="6" t="s">
        <v>14</v>
      </c>
      <c r="B473" s="4" t="str">
        <f>IFERROR(__xludf.DUMMYFUNCTION("FILTER('Data Entry'!$A:$A,LEFT('Data Entry'!$A:$A,LEN(A473))=A473)"),"Sandra (1/6): I’m shocked to see Rob and Amber. I spent 36 days with Boston Rob on Island of the Idols, and Boston Rob never told me that he was playing again. And so, I definitely feel betrayed.")</f>
        <v>Sandra (1/6): I’m shocked to see Rob and Amber. I spent 36 days with Boston Rob on Island of the Idols, and Boston Rob never told me that he was playing again. And so, I definitely feel betrayed.</v>
      </c>
    </row>
    <row r="474">
      <c r="A474" s="7"/>
      <c r="B474" s="8" t="str">
        <f>IFERROR(__xludf.DUMMYFUNCTION("""COMPUTED_VALUE"""),"Sandra (2/6): You ask anybody that’s a Survivor fan: “Who’s the queen?” And they will tell you it’s me. I’m the only person here that knows what it’s like to win twice.")</f>
        <v>Sandra (2/6): You ask anybody that’s a Survivor fan: “Who’s the queen?” And they will tell you it’s me. I’m the only person here that knows what it’s like to win twice.</v>
      </c>
    </row>
    <row r="475">
      <c r="A475" s="6"/>
      <c r="B475" s="8" t="str">
        <f>IFERROR(__xludf.DUMMYFUNCTION("""COMPUTED_VALUE"""),"Sandra (3/6): And I know what it’s like to go up against Tony, and I know what it’s like to go up against Sarah. I’ve played on Game Changers with them and me and Tony had it out. So I’m here to prove why I’m the queen, and I know everyone wants a piece o"&amp;"f me. They all want what I already have, which is my crown.")</f>
        <v>Sandra (3/6): And I know what it’s like to go up against Tony, and I know what it’s like to go up against Sarah. I’ve played on Game Changers with them and me and Tony had it out. So I’m here to prove why I’m the queen, and I know everyone wants a piece of me. They all want what I already have, which is my crown.</v>
      </c>
    </row>
    <row r="476">
      <c r="A476" s="6"/>
      <c r="B476" s="8" t="str">
        <f>IFERROR(__xludf.DUMMYFUNCTION("""COMPUTED_VALUE"""),"Sandra (4/6): It’s very rare for me to take something so personal, and-and to feel so hurt about it, but back on Island of the Idols, Boston Rob told me that he would never come out here.")</f>
        <v>Sandra (4/6): It’s very rare for me to take something so personal, and-and to feel so hurt about it, but back on Island of the Idols, Boston Rob told me that he would never come out here.</v>
      </c>
    </row>
    <row r="477">
      <c r="A477" s="6"/>
      <c r="B477" s="8" t="str">
        <f>IFERROR(__xludf.DUMMYFUNCTION("""COMPUTED_VALUE"""),"Sandra (5/6): I said I didn’t want to play with my emotions out here. I wanted to play a strategic game. But it’s just that every time I see Amber, which is all day, I just think about it. So if the opportunity arises, Amber would be among the first to go"&amp;", if I have anything to say about that.")</f>
        <v>Sandra (5/6): I said I didn’t want to play with my emotions out here. I wanted to play a strategic game. But it’s just that every time I see Amber, which is all day, I just think about it. So if the opportunity arises, Amber would be among the first to go, if I have anything to say about that.</v>
      </c>
    </row>
    <row r="478">
      <c r="A478" s="6"/>
      <c r="B478" s="8" t="str">
        <f>IFERROR(__xludf.DUMMYFUNCTION("""COMPUTED_VALUE"""),"Sandra (6/6): So I’m just going to spread truth, lies and rumors. It works for me, and I can afford to do this, because when we got back to camp from the challenge, I reached in my bag, and I find this little baby… (unwraps HII) my first Immunity Idol on "&amp;"Winners at War. There’s nothing to think about! I’m buying this Hidden Immunity Idol with my one Fire Token, regardless. Now I’m starting to realize the extreme importance of Fire Tokens, and I’m making the deal. I want to think that Natalie might have se"&amp;"nt it to me somehow from the Edge of Extinction. I’m not sure, but I’m so relieved that I have this. If I get a-a bad feeling on the pit of my stomach, I’m going to play this idol, because there’s a lot of names thrown out there. Discussions are constantl"&amp;"y being had, and everything is in flux.")</f>
        <v>Sandra (6/6): So I’m just going to spread truth, lies and rumors. It works for me, and I can afford to do this, because when we got back to camp from the challenge, I reached in my bag, and I find this little baby… (unwraps HII) my first Immunity Idol on Winners at War. There’s nothing to think about! I’m buying this Hidden Immunity Idol with my one Fire Token, regardless. Now I’m starting to realize the extreme importance of Fire Tokens, and I’m making the deal. I want to think that Natalie might have sent it to me somehow from the Edge of Extinction. I’m not sure, but I’m so relieved that I have this. If I get a-a bad feeling on the pit of my stomach, I’m going to play this idol, because there’s a lot of names thrown out there. Discussions are constantly being had, and everything is in flux.</v>
      </c>
    </row>
    <row r="479">
      <c r="A479" s="6"/>
      <c r="B479" s="8" t="str">
        <f>IFERROR(__xludf.DUMMYFUNCTION("""COMPUTED_VALUE"""),"Sandra (1/3): Here I am for the fifth time, and once this is over, I’m retiring from the game. So, this season, I’m going to switch gears. I want to prove my worth to this tribe and catch a couple of fish.")</f>
        <v>Sandra (1/3): Here I am for the fifth time, and once this is over, I’m retiring from the game. So, this season, I’m going to switch gears. I want to prove my worth to this tribe and catch a couple of fish.</v>
      </c>
    </row>
    <row r="480">
      <c r="A480" s="6"/>
      <c r="B480" s="8" t="str">
        <f>IFERROR(__xludf.DUMMYFUNCTION("""COMPUTED_VALUE"""),"Sandra (2/3): Yay! I got us a shark. Us waking up to a shark steak breakfast… no one is at my level just yet.")</f>
        <v>Sandra (2/3): Yay! I got us a shark. Us waking up to a shark steak breakfast… no one is at my level just yet.</v>
      </c>
    </row>
    <row r="481">
      <c r="A481" s="6"/>
      <c r="B481" s="8" t="str">
        <f>IFERROR(__xludf.DUMMYFUNCTION("""COMPUTED_VALUE"""),"Sandra (3/3): There is no way that Tyson’s gonna come after me and that he’s not gonna pay the price for it. Don’t come after me. If you (censored) come after me, I better not find out about it.")</f>
        <v>Sandra (3/3): There is no way that Tyson’s gonna come after me and that he’s not gonna pay the price for it. Don’t come after me. If you (censored) come after me, I better not find out about it.</v>
      </c>
    </row>
    <row r="482">
      <c r="A482" s="6"/>
      <c r="B482" s="8" t="str">
        <f>IFERROR(__xludf.DUMMYFUNCTION("""COMPUTED_VALUE"""),"Sandra (1/3): I’m pretty much just listening and saying like, “Oh, for real? Dang.” But it’s shady and it’s a lie. So what he’s trying to do is save himself any way that he can. You know what, Tyson? You threw the first stone, ‘cause you came after me day"&amp;"s ago, so I need Tyson to go. Tyson, you better hope we win this challenge, ‘cause you’re in deep doo-doo.")</f>
        <v>Sandra (1/3): I’m pretty much just listening and saying like, “Oh, for real? Dang.” But it’s shady and it’s a lie. So what he’s trying to do is save himself any way that he can. You know what, Tyson? You threw the first stone, ‘cause you came after me days ago, so I need Tyson to go. Tyson, you better hope we win this challenge, ‘cause you’re in deep doo-doo.</v>
      </c>
    </row>
    <row r="483">
      <c r="A483" s="6"/>
      <c r="B483" s="8" t="str">
        <f>IFERROR(__xludf.DUMMYFUNCTION("""COMPUTED_VALUE"""),"Sandra (2/3): Tony’s right. We’d be stupid to let Tyson go because he’s a bigger target than we are.")</f>
        <v>Sandra (2/3): Tony’s right. We’d be stupid to let Tyson go because he’s a bigger target than we are.</v>
      </c>
    </row>
    <row r="484">
      <c r="A484" s="6"/>
      <c r="B484" s="8" t="str">
        <f>IFERROR(__xludf.DUMMYFUNCTION("""COMPUTED_VALUE"""),"Sandra (3/3): I’ve had issues with Tyson since he threw my name out there, but I’ve never allowed emotion to control my game. I like revenge, but at the end of the day, I love 2 million dollars even more.")</f>
        <v>Sandra (3/3): I’ve had issues with Tyson since he threw my name out there, but I’ve never allowed emotion to control my game. I like revenge, but at the end of the day, I love 2 million dollars even more.</v>
      </c>
    </row>
    <row r="485">
      <c r="A485" s="6"/>
      <c r="B485" s="8" t="str">
        <f>IFERROR(__xludf.DUMMYFUNCTION("""COMPUTED_VALUE"""),"Sandra (1/2): I still haven’t decided how I feel about Denise going home. Tony and Jeremy keep drilling it into my head that the big targets need to stick together… and I get that. But what they don’t understand, too, is that I have a lot of people on the"&amp;" other side that are with me as well. So Tony’s the only one gonna benefit from Jeremy sticking around. I have an idol left that’s good for only one more Tribal Council, and I have zero Fire Tokens. So I want somebody’s two tokens.")</f>
        <v>Sandra (1/2): I still haven’t decided how I feel about Denise going home. Tony and Jeremy keep drilling it into my head that the big targets need to stick together… and I get that. But what they don’t understand, too, is that I have a lot of people on the other side that are with me as well. So Tony’s the only one gonna benefit from Jeremy sticking around. I have an idol left that’s good for only one more Tribal Council, and I have zero Fire Tokens. So I want somebody’s two tokens.</v>
      </c>
    </row>
    <row r="486">
      <c r="A486" s="6"/>
      <c r="B486" s="8" t="str">
        <f>IFERROR(__xludf.DUMMYFUNCTION("""COMPUTED_VALUE"""),"Sandra (2/2): Me and Tony are a pretty good team right now, but he’s a very paranoid player. I know Tony well enough to know that my days are numbered with him. He will take me out if I don’t take him out again. I already know it.")</f>
        <v>Sandra (2/2): Me and Tony are a pretty good team right now, but he’s a very paranoid player. I know Tony well enough to know that my days are numbered with him. He will take me out if I don’t take him out again. I already know it.</v>
      </c>
    </row>
    <row r="487">
      <c r="A487" s="6"/>
      <c r="B487" s="8" t="str">
        <f>IFERROR(__xludf.DUMMYFUNCTION("""COMPUTED_VALUE"""),"Sandra (1/2): It sucks that I played with my emotions. I said I would just play a strategic game. But, in hindsight, at the end of the day, I’m still human, just like everybody else. I have feelings. I felt something for Denise, and it just bit me in the "&amp;"butt.")</f>
        <v>Sandra (1/2): It sucks that I played with my emotions. I said I would just play a strategic game. But, in hindsight, at the end of the day, I’m still human, just like everybody else. I have feelings. I felt something for Denise, and it just bit me in the butt.</v>
      </c>
    </row>
    <row r="488">
      <c r="A488" s="6"/>
      <c r="B488" s="8" t="str">
        <f>IFERROR(__xludf.DUMMYFUNCTION("""COMPUTED_VALUE"""),"Sandra (2/2): I have no interest in running up the mountain for a little scoop of rice, sleeping in a raggedy shelter, being bitten by rats. I don’t want to deal with it. I’m not very good at the challenges-- everybody knows that. So I feel I would be was"&amp;"ting my time just for an opportunity to go back into the game, which I’m not gonna succeed at. I got voted out, and now it’s time for me to go. I’ve gained a lot because of Survivor. It has changed my life. It’s given me opportunities that I might not oth"&amp;"erwise have had. I’m happy to go into retirement and know that I did the best I could with what I had. At the end of the day, I’m still the queen, and I’ll always stay the queen.")</f>
        <v>Sandra (2/2): I have no interest in running up the mountain for a little scoop of rice, sleeping in a raggedy shelter, being bitten by rats. I don’t want to deal with it. I’m not very good at the challenges-- everybody knows that. So I feel I would be wasting my time just for an opportunity to go back into the game, which I’m not gonna succeed at. I got voted out, and now it’s time for me to go. I’ve gained a lot because of Survivor. It has changed my life. It’s given me opportunities that I might not otherwise have had. I’m happy to go into retirement and know that I did the best I could with what I had. At the end of the day, I’m still the queen, and I’ll always stay the queen.</v>
      </c>
    </row>
    <row r="489">
      <c r="A489" s="6"/>
      <c r="B489" s="8"/>
    </row>
    <row r="490">
      <c r="A490" s="6"/>
      <c r="B490" s="8"/>
    </row>
    <row r="491">
      <c r="A491" s="6" t="s">
        <v>15</v>
      </c>
      <c r="B491" s="4" t="str">
        <f>IFERROR(__xludf.DUMMYFUNCTION("FILTER('Data Entry'!$A:$A,LEFT('Data Entry'!$A:$A,LEN(A491))=A491)"),"Parvati (1/5): I haven’t had an opportunity to be my diabolical self at all in the past couple of years. I’ve been busy building a family. But I’m like a phoenix rising from the ashes, ready to burn down your house.")</f>
        <v>Parvati (1/5): I haven’t had an opportunity to be my diabolical self at all in the past couple of years. I’ve been busy building a family. But I’m like a phoenix rising from the ashes, ready to burn down your house.</v>
      </c>
    </row>
    <row r="492">
      <c r="A492" s="7"/>
      <c r="B492" s="8" t="str">
        <f>IFERROR(__xludf.DUMMYFUNCTION("""COMPUTED_VALUE"""),"Parvati (2/5): It’s been ten years since I played the game and it's a little strange to be playing this game connecting over babies. I’m not the flirty girl that I was once, because the last few times I’ve played, I’ve been a single girl and I came out pr"&amp;"etty hot and heavy as the flirt. But I’m a mom now, I’m married, I left my ten month-old baby at home with my husband. Oh my gosh, it’s just, it-it hits me when I think about her. Being a mom is an absolute new life change that can help me to relate to pe"&amp;"ople in a totally different way, so I’m totally using the mom card. Are you kidding me?")</f>
        <v>Parvati (2/5): It’s been ten years since I played the game and it's a little strange to be playing this game connecting over babies. I’m not the flirty girl that I was once, because the last few times I’ve played, I’ve been a single girl and I came out pretty hot and heavy as the flirt. But I’m a mom now, I’m married, I left my ten month-old baby at home with my husband. Oh my gosh, it’s just, it-it hits me when I think about her. Being a mom is an absolute new life change that can help me to relate to people in a totally different way, so I’m totally using the mom card. Are you kidding me?</v>
      </c>
    </row>
    <row r="493">
      <c r="A493" s="6"/>
      <c r="B493" s="8" t="str">
        <f>IFERROR(__xludf.DUMMYFUNCTION("""COMPUTED_VALUE"""),"Parvati (3/5): Rob and I have a history that is a checkered past, to say the least. Rob went after me in Heroes Villains and then I was partly responsible for him getting voted out pre-merge in that game. So I don’t know how Rob is going to want to play w"&amp;"ith me. I like Rob and I think he’s someone that I can trust, because I doubt that he has very many other options.")</f>
        <v>Parvati (3/5): Rob and I have a history that is a checkered past, to say the least. Rob went after me in Heroes Villains and then I was partly responsible for him getting voted out pre-merge in that game. So I don’t know how Rob is going to want to play with me. I like Rob and I think he’s someone that I can trust, because I doubt that he has very many other options.</v>
      </c>
    </row>
    <row r="494">
      <c r="A494" s="6"/>
      <c r="B494" s="8" t="str">
        <f>IFERROR(__xludf.DUMMYFUNCTION("""COMPUTED_VALUE"""),"Parvati (4/5): Right now, we’re voting out either Adam or Denise, but there’s this other plan going on where it’s going to be Natalie or Jeremy. We’re literally about to go to Tribal Council. They still haven’t chosen between Denise or Adam. Is it me? Am "&amp;"I missing something?")</f>
        <v>Parvati (4/5): Right now, we’re voting out either Adam or Denise, but there’s this other plan going on where it’s going to be Natalie or Jeremy. We’re literally about to go to Tribal Council. They still haven’t chosen between Denise or Adam. Is it me? Am I missing something?</v>
      </c>
    </row>
    <row r="495">
      <c r="A495" s="6"/>
      <c r="B495" s="8" t="str">
        <f>IFERROR(__xludf.DUMMYFUNCTION("""COMPUTED_VALUE"""),"Parvati (5/5): Rob and I are like, “Are we being punked?” We’re very obviously the two biggest threats in this game. What is going on? People are so terrified to say the name of somebody, but time’s ticking, we gotta go to Tribal Council. So if you don’t "&amp;"tell us who the vote is gonna be, then what’s gonna happen at Tribal? It just doesn’t seem to be a very fully baked plan. Saddle up kids, it’s gonna be a bumpy ride.")</f>
        <v>Parvati (5/5): Rob and I are like, “Are we being punked?” We’re very obviously the two biggest threats in this game. What is going on? People are so terrified to say the name of somebody, but time’s ticking, we gotta go to Tribal Council. So if you don’t tell us who the vote is gonna be, then what’s gonna happen at Tribal? It just doesn’t seem to be a very fully baked plan. Saddle up kids, it’s gonna be a bumpy ride.</v>
      </c>
    </row>
    <row r="496">
      <c r="A496" s="6"/>
      <c r="B496" s="8" t="str">
        <f>IFERROR(__xludf.DUMMYFUNCTION("""COMPUTED_VALUE"""),"Parvati (1/2): If you break it down to old versus new, we’re outnumbered by newer players here. So I want to make sure there’s no strong, new-school faction that’s growing that I’m on the outside of. So one of the them’s gots to go.")</f>
        <v>Parvati (1/2): If you break it down to old versus new, we’re outnumbered by newer players here. So I want to make sure there’s no strong, new-school faction that’s growing that I’m on the outside of. So one of the them’s gots to go.</v>
      </c>
    </row>
    <row r="497">
      <c r="A497" s="6"/>
      <c r="B497" s="8" t="str">
        <f>IFERROR(__xludf.DUMMYFUNCTION("""COMPUTED_VALUE"""),"Parvati (2/2): Danni and I, the first day that we hit the beach, we were talking. We were connecting. But now she’s coming after me. So, it’s weird.")</f>
        <v>Parvati (2/2): Danni and I, the first day that we hit the beach, we were talking. We were connecting. But now she’s coming after me. So, it’s weird.</v>
      </c>
    </row>
    <row r="498">
      <c r="A498" s="6"/>
      <c r="B498" s="8" t="str">
        <f>IFERROR(__xludf.DUMMYFUNCTION("""COMPUTED_VALUE"""),"Parvati (1/1): Because Adam broke the cardinal rule of Survivor and he told Rob, who’s aligned with the person who you’re planning to blindside, me, I now know Adam’s plan. Because Adam’s trying to blindside me, it’s got to be Adam. I’m ready to pounce on"&amp;" Adam, devour that guy and just spit out his bones on Edge of Extinction.")</f>
        <v>Parvati (1/1): Because Adam broke the cardinal rule of Survivor and he told Rob, who’s aligned with the person who you’re planning to blindside, me, I now know Adam’s plan. Because Adam’s trying to blindside me, it’s got to be Adam. I’m ready to pounce on Adam, devour that guy and just spit out his bones on Edge of Extinction.</v>
      </c>
    </row>
    <row r="499">
      <c r="A499" s="6"/>
      <c r="B499" s="8" t="str">
        <f>IFERROR(__xludf.DUMMYFUNCTION("""COMPUTED_VALUE"""),"Parvati (1/1): So now that it’s just Rob and I, on the bottom, it doesn’t mean that we’re gonna lay down and die. You know, Ethan sent me his Fire Token, and with this comes a bit of a responsibility to avenge his blindside.")</f>
        <v>Parvati (1/1): So now that it’s just Rob and I, on the bottom, it doesn’t mean that we’re gonna lay down and die. You know, Ethan sent me his Fire Token, and with this comes a bit of a responsibility to avenge his blindside.</v>
      </c>
    </row>
    <row r="500">
      <c r="A500" s="6"/>
      <c r="B500" s="8" t="str">
        <f>IFERROR(__xludf.DUMMYFUNCTION("""COMPUTED_VALUE"""),"Parvati (1/3): Sele is outgunned by the Dakal, and I am desperate to find an opportunity for Michele and I to actually work our way in. So I played with Yul before in Cook Islands, and Yul and I were never on the same side, but he told me that his wife lo"&amp;"ves me and that I’m her favorite player. So I think that’s like a little bit of an in with Yul.")</f>
        <v>Parvati (1/3): Sele is outgunned by the Dakal, and I am desperate to find an opportunity for Michele and I to actually work our way in. So I played with Yul before in Cook Islands, and Yul and I were never on the same side, but he told me that his wife loves me and that I’m her favorite player. So I think that’s like a little bit of an in with Yul.</v>
      </c>
    </row>
    <row r="501">
      <c r="A501" s="6"/>
      <c r="B501" s="8" t="str">
        <f>IFERROR(__xludf.DUMMYFUNCTION("""COMPUTED_VALUE"""),"Parvati (2/3): And Nick told me that he had a crush on me when he was in high school… so that was awkward. Speaking of awkward, Michele used to date Wendell and I don’t think they ended on good terms, and then they’re on the same tribe.")</f>
        <v>Parvati (2/3): And Nick told me that he had a crush on me when he was in high school… so that was awkward. Speaking of awkward, Michele used to date Wendell and I don’t think they ended on good terms, and then they’re on the same tribe.</v>
      </c>
    </row>
    <row r="502">
      <c r="A502" s="6"/>
      <c r="B502" s="8" t="str">
        <f>IFERROR(__xludf.DUMMYFUNCTION("""COMPUTED_VALUE"""),"Parvati (3/3): And so I’m, like, cringing for her. I can’t even imagine having dated someone, having it ended badly and then being on the smallest, tiniest tribe with them. I’m like, nowhere to hide, nowhere to go.")</f>
        <v>Parvati (3/3): And so I’m, like, cringing for her. I can’t even imagine having dated someone, having it ended badly and then being on the smallest, tiniest tribe with them. I’m like, nowhere to hide, nowhere to go.</v>
      </c>
    </row>
    <row r="503">
      <c r="A503" s="6"/>
      <c r="B503" s="8" t="str">
        <f>IFERROR(__xludf.DUMMYFUNCTION("""COMPUTED_VALUE"""),"Parvati (1/3): Oh, my God! What is this? What?! Okay. (reads) “This is the Idol Nullifier. This advantage will cost you one Fire Token.” Done! How did I get this?")</f>
        <v>Parvati (1/3): Oh, my God! What is this? What?! Okay. (reads) “This is the Idol Nullifier. This advantage will cost you one Fire Token.” Done! How did I get this?</v>
      </c>
    </row>
    <row r="504">
      <c r="A504" s="6"/>
      <c r="B504" s="8" t="str">
        <f>IFERROR(__xludf.DUMMYFUNCTION("""COMPUTED_VALUE"""),"Parvati (2/3): The Immunity Challenge was rough. We lost. And now, I’m pretty sure the guys are coming after me. I know that they see me as a threat. And seeing that Rob got voted out, I feel really alone here. Like, I’ve got Michele, but that’s it. You k"&amp;"now, I have the Idol Nullifier, but what I really need is numbers. Otherwise, I’m screwed.")</f>
        <v>Parvati (2/3): The Immunity Challenge was rough. We lost. And now, I’m pretty sure the guys are coming after me. I know that they see me as a threat. And seeing that Rob got voted out, I feel really alone here. Like, I’ve got Michele, but that’s it. You know, I have the Idol Nullifier, but what I really need is numbers. Otherwise, I’m screwed.</v>
      </c>
    </row>
    <row r="505">
      <c r="A505" s="6"/>
      <c r="B505" s="8" t="str">
        <f>IFERROR(__xludf.DUMMYFUNCTION("""COMPUTED_VALUE"""),"Parvati (3/3): Wendell’s walking around like he’s so confident and he owns this place and he’s running the show, but he just made a move that was really dumb. And that is all I need to turn the spotlight away from me and put it on Wendell.")</f>
        <v>Parvati (3/3): Wendell’s walking around like he’s so confident and he owns this place and he’s running the show, but he just made a move that was really dumb. And that is all I need to turn the spotlight away from me and put it on Wendell.</v>
      </c>
    </row>
    <row r="506">
      <c r="A506" s="6"/>
      <c r="B506" s="8" t="str">
        <f>IFERROR(__xludf.DUMMYFUNCTION("""COMPUTED_VALUE"""),"Parvati (1/1): Getting voted out before the merge-- that’s so lame. I’ve never done that before. But Ethan’s over here. Rob’s over here. And much to my… utmost joy… Sandra’s here. Sandra getting voted out was a little, small consolation to my horrible nig"&amp;"ht.")</f>
        <v>Parvati (1/1): Getting voted out before the merge-- that’s so lame. I’ve never done that before. But Ethan’s over here. Rob’s over here. And much to my… utmost joy… Sandra’s here. Sandra getting voted out was a little, small consolation to my horrible night.</v>
      </c>
    </row>
    <row r="507">
      <c r="A507" s="6"/>
      <c r="B507" s="8" t="str">
        <f>IFERROR(__xludf.DUMMYFUNCTION("""COMPUTED_VALUE"""),"Parvati (1/2): Oh, my God! I did something! Survivor-- I’m playing the game! I feel like a mouse trapped on this mouse experiment. And finding the prize was, like, my piece of cheese.")</f>
        <v>Parvati (1/2): Oh, my God! I did something! Survivor-- I’m playing the game! I feel like a mouse trapped on this mouse experiment. And finding the prize was, like, my piece of cheese.</v>
      </c>
    </row>
    <row r="508">
      <c r="A508" s="6"/>
      <c r="B508" s="8" t="str">
        <f>IFERROR(__xludf.DUMMYFUNCTION("""COMPUTED_VALUE"""),"Parvati (2/2): It was, like, a safe or unsafe coin. And if you flip and it lands on “Safe,” you have immunity. That’s huge. For a moment, I was thinking, “We could keep this just between us and then we could have a jar of peanut butter just for me and Dan"&amp;"ni” (chuckles). But then I was thinking… “I’ve got people out here who I trust, and a lot of people have been here way longer than me.” So I’m like-- my heart just can’t not want them in on the secret. Now we have to sell it to someone in the game. I know"&amp;" that you can buy peanut butter with Fire Tokens, and we have six people in our group who are looking to eat something.")</f>
        <v>Parvati (2/2): It was, like, a safe or unsafe coin. And if you flip and it lands on “Safe,” you have immunity. That’s huge. For a moment, I was thinking, “We could keep this just between us and then we could have a jar of peanut butter just for me and Danni” (chuckles). But then I was thinking… “I’ve got people out here who I trust, and a lot of people have been here way longer than me.” So I’m like-- my heart just can’t not want them in on the secret. Now we have to sell it to someone in the game. I know that you can buy peanut butter with Fire Tokens, and we have six people in our group who are looking to eat something.</v>
      </c>
    </row>
    <row r="509">
      <c r="A509" s="6"/>
      <c r="B509" s="8" t="str">
        <f>IFERROR(__xludf.DUMMYFUNCTION("""COMPUTED_VALUE"""),"Parvati (1/1): To have my husband here, who I met because of Survivor, and our baby here, where we should not even be having a family visit, my mind was exploding.")</f>
        <v>Parvati (1/1): To have my husband here, who I met because of Survivor, and our baby here, where we should not even be having a family visit, my mind was exploding.</v>
      </c>
    </row>
    <row r="510">
      <c r="A510" s="6"/>
      <c r="B510" s="8" t="str">
        <f>IFERROR(__xludf.DUMMYFUNCTION("""COMPUTED_VALUE"""),"Parvati (1/4): Natalie and I are looking for firewood around the rocks, and, all of a sudden, Natalie digs something up out of the sand. And it’s this wine bottle, and I’m like, “What is that?”")</f>
        <v>Parvati (1/4): Natalie and I are looking for firewood around the rocks, and, all of a sudden, Natalie digs something up out of the sand. And it’s this wine bottle, and I’m like, “What is that?”</v>
      </c>
    </row>
    <row r="511">
      <c r="A511" s="6"/>
      <c r="B511" s="8" t="str">
        <f>IFERROR(__xludf.DUMMYFUNCTION("""COMPUTED_VALUE"""),"Parvati (2/4): Now we have this clue. So we’re like, “What is happening?”")</f>
        <v>Parvati (2/4): Now we have this clue. So we’re like, “What is happening?”</v>
      </c>
    </row>
    <row r="512">
      <c r="A512" s="6"/>
      <c r="B512" s="8" t="str">
        <f>IFERROR(__xludf.DUMMYFUNCTION("""COMPUTED_VALUE"""),"Parvati (3/4): Crawling under the bed where everyone’s laying. That’s exactly it. Now we have to strategize how we’re gonna get this thing, because everyone lays on that all… day… long.")</f>
        <v>Parvati (3/4): Crawling under the bed where everyone’s laying. That’s exactly it. Now we have to strategize how we’re gonna get this thing, because everyone lays on that all… day… long.</v>
      </c>
    </row>
    <row r="513">
      <c r="A513" s="6"/>
      <c r="B513" s="8" t="str">
        <f>IFERROR(__xludf.DUMMYFUNCTION("""COMPUTED_VALUE"""),"Parvati (4/4): I’m thinking we could really disrupt the game if we give it to someone that no one expects and someone that we know is totally chaotic already and someone that I think would stop at nothing to get those tokens and not sit out of a challenge"&amp;" and not sit out of a vote. And we’ll get paid whatever price we want.")</f>
        <v>Parvati (4/4): I’m thinking we could really disrupt the game if we give it to someone that no one expects and someone that we know is totally chaotic already and someone that I think would stop at nothing to get those tokens and not sit out of a challenge and not sit out of a vote. And we’ll get paid whatever price we want.</v>
      </c>
    </row>
    <row r="514">
      <c r="A514" s="6"/>
      <c r="B514" s="8" t="str">
        <f>IFERROR(__xludf.DUMMYFUNCTION("""COMPUTED_VALUE"""),"Parvati (1/2): The stakes are really high for this challenge. Only six people are gonna be able to win tokens. This is pretty stiff competition. Wendell’s really strong. Tyson’s an endurance athlete. Yul’s really strong. Natalie is a superhero.")</f>
        <v>Parvati (1/2): The stakes are really high for this challenge. Only six people are gonna be able to win tokens. This is pretty stiff competition. Wendell’s really strong. Tyson’s an endurance athlete. Yul’s really strong. Natalie is a superhero.</v>
      </c>
    </row>
    <row r="515">
      <c r="A515" s="6"/>
      <c r="B515" s="8" t="str">
        <f>IFERROR(__xludf.DUMMYFUNCTION("""COMPUTED_VALUE"""),"Parvati (2/2): I am so elated that I finished, and I finished with Tyson, an ultra-endurance professional athlete. I was like, “Yeah! I still got it.”")</f>
        <v>Parvati (2/2): I am so elated that I finished, and I finished with Tyson, an ultra-endurance professional athlete. I was like, “Yeah! I still got it.”</v>
      </c>
    </row>
    <row r="516">
      <c r="A516" s="6"/>
      <c r="B516" s="8" t="str">
        <f>IFERROR(__xludf.DUMMYFUNCTION("""COMPUTED_VALUE"""),"Parvati (1/1): I’m on the Edge, but there’s still a game bubbling underneath the surface. So I think that’s what’s given me a lot of spark to continue. The Edge is really the hard fight. I’m using my two Fire Tokens on an advantage in the challenge. For m"&amp;"e, I’ve got my eye on the prize, and the prize is getting into this battle-back and winning it.")</f>
        <v>Parvati (1/1): I’m on the Edge, but there’s still a game bubbling underneath the surface. So I think that’s what’s given me a lot of spark to continue. The Edge is really the hard fight. I’m using my two Fire Tokens on an advantage in the challenge. For me, I’ve got my eye on the prize, and the prize is getting into this battle-back and winning it.</v>
      </c>
    </row>
    <row r="517">
      <c r="A517" s="6"/>
      <c r="B517" s="8"/>
    </row>
    <row r="518">
      <c r="A518" s="6"/>
      <c r="B518" s="8"/>
    </row>
    <row r="519">
      <c r="A519" s="6" t="s">
        <v>16</v>
      </c>
      <c r="B519" s="4" t="str">
        <f>IFERROR(__xludf.DUMMYFUNCTION("FILTER('Data Entry'!$A:$A,LEFT('Data Entry'!$A:$A,LEN(A519))=A519)"),"Rob (1/4): Obviously, I have a huge target on myself. I just was on season 39 where they built an idol of me. By losing in the beginning, I’m already putting myself at a huge disadvantage. Fortunately, now we have to start to build a shelter and vote some"&amp;"body off. The game is on already.")</f>
        <v>Rob (1/4): Obviously, I have a huge target on myself. I just was on season 39 where they built an idol of me. By losing in the beginning, I’m already putting myself at a huge disadvantage. Fortunately, now we have to start to build a shelter and vote somebody off. The game is on already.</v>
      </c>
    </row>
    <row r="520">
      <c r="A520" s="7"/>
      <c r="B520" s="8" t="str">
        <f>IFERROR(__xludf.DUMMYFUNCTION("""COMPUTED_VALUE"""),"Rob (2/4): I respect the fact that Danni told me the truth. Had she lied to me in the moment, I would know without a shadow of a doubt that I couldn’t trust her. So at this point, it looks like there might be an old-school alliance coming together. Ethan,"&amp;" Parvati, Danni, myself, the old-school guys, we got a rapport with each other. And if we can get through this vote tomorrow, it would be mutually beneficial for us to work together, showing the new kids the ropes.")</f>
        <v>Rob (2/4): I respect the fact that Danni told me the truth. Had she lied to me in the moment, I would know without a shadow of a doubt that I couldn’t trust her. So at this point, it looks like there might be an old-school alliance coming together. Ethan, Parvati, Danni, myself, the old-school guys, we got a rapport with each other. And if we can get through this vote tomorrow, it would be mutually beneficial for us to work together, showing the new kids the ropes.</v>
      </c>
    </row>
    <row r="521">
      <c r="A521" s="6"/>
      <c r="B521" s="8" t="str">
        <f>IFERROR(__xludf.DUMMYFUNCTION("""COMPUTED_VALUE"""),"Rob (3/4): When Adam and Denise ran off, initially, of course it put a target on their back, but Natalie and Jeremy are like this (shows fingers crossed). They’re thick as thieves together. They’ve played together. And I realize that’s ironic coming from "&amp;"me, because my wife is in this game with me, but the difference is, she’s on a whole other island. You know, I’m in a unique position. I can basically choose which way I wanna go.")</f>
        <v>Rob (3/4): When Adam and Denise ran off, initially, of course it put a target on their back, but Natalie and Jeremy are like this (shows fingers crossed). They’re thick as thieves together. They’ve played together. And I realize that’s ironic coming from me, because my wife is in this game with me, but the difference is, she’s on a whole other island. You know, I’m in a unique position. I can basically choose which way I wanna go.</v>
      </c>
    </row>
    <row r="522">
      <c r="A522" s="6"/>
      <c r="B522" s="8" t="str">
        <f>IFERROR(__xludf.DUMMYFUNCTION("""COMPUTED_VALUE"""),"Rob (4/4): Winning the challenge, it’s a great moment, but in the back of my head, I’m worried about having my wife on the other tribe. Amber has a huge target on her because of me. I can’t do anything to help her. So in this moment, this is possibly my w"&amp;"ife’s life in this game.")</f>
        <v>Rob (4/4): Winning the challenge, it’s a great moment, but in the back of my head, I’m worried about having my wife on the other tribe. Amber has a huge target on her because of me. I can’t do anything to help her. So in this moment, this is possibly my wife’s life in this game.</v>
      </c>
    </row>
    <row r="523">
      <c r="A523" s="6"/>
      <c r="B523" s="8" t="str">
        <f>IFERROR(__xludf.DUMMYFUNCTION("""COMPUTED_VALUE"""),"Rob (1/4): I just got a Fire Token. I have a lot of thoughts going through my head, but the most obvious is: they took my wife out of the game first. Just the thought of Amber being on the Edge of Extinction, it kills me. It was really, really, really har"&amp;"d for us to leave the kids. I know that that’s weighing on her. So, if she was taken out first, that makes it even harder.")</f>
        <v>Rob (1/4): I just got a Fire Token. I have a lot of thoughts going through my head, but the most obvious is: they took my wife out of the game first. Just the thought of Amber being on the Edge of Extinction, it kills me. It was really, really, really hard for us to leave the kids. I know that that’s weighing on her. So, if she was taken out first, that makes it even harder.</v>
      </c>
    </row>
    <row r="524">
      <c r="A524" s="6"/>
      <c r="B524" s="8" t="str">
        <f>IFERROR(__xludf.DUMMYFUNCTION("""COMPUTED_VALUE"""),"Rob (2/4): I do have other friends over there. It could have been Sandra. We just spent the entire season of 39 together. But I don’t know if I can trust Sandra. And if she voted my wife out, this is war.")</f>
        <v>Rob (2/4): I do have other friends over there. It could have been Sandra. We just spent the entire season of 39 together. But I don’t know if I can trust Sandra. And if she voted my wife out, this is war.</v>
      </c>
    </row>
    <row r="525">
      <c r="A525" s="6"/>
      <c r="B525" s="8" t="str">
        <f>IFERROR(__xludf.DUMMYFUNCTION("""COMPUTED_VALUE"""),"Rob (3/4): Today was not my best day. First, I find out they send my wife to Extinction Island. And then in the challenge, I blew it. I take full responsibility, but for whatever reason, I’m not too worried about it. I feel secure in the relationships tha"&amp;"t I’m building out here. So, for me, the question is which of these new-school guys is going home? It could be Jeremy. At this point, he’s on the bottom. On the other hand, Ben is a little bit of a wild card. He wants to seem harmless, but Ben is dangerou"&amp;"s. And I don’t trust him, so he might have to go.")</f>
        <v>Rob (3/4): Today was not my best day. First, I find out they send my wife to Extinction Island. And then in the challenge, I blew it. I take full responsibility, but for whatever reason, I’m not too worried about it. I feel secure in the relationships that I’m building out here. So, for me, the question is which of these new-school guys is going home? It could be Jeremy. At this point, he’s on the bottom. On the other hand, Ben is a little bit of a wild card. He wants to seem harmless, but Ben is dangerous. And I don’t trust him, so he might have to go.</v>
      </c>
    </row>
    <row r="526">
      <c r="A526" s="6"/>
      <c r="B526" s="8" t="str">
        <f>IFERROR(__xludf.DUMMYFUNCTION("""COMPUTED_VALUE"""),"Rob (4/4): In the beginning of this game, even though she threw my name out there, I was completely willing to forgive that. But then Danni came up with the plan to vote out Parvati. I mean, Danni, Parvati is my number one.")</f>
        <v>Rob (4/4): In the beginning of this game, even though she threw my name out there, I was completely willing to forgive that. But then Danni came up with the plan to vote out Parvati. I mean, Danni, Parvati is my number one.</v>
      </c>
    </row>
    <row r="527">
      <c r="A527" s="6"/>
      <c r="B527" s="8" t="str">
        <f>IFERROR(__xludf.DUMMYFUNCTION("""COMPUTED_VALUE"""),"Rob (1/3): Losing today’s challenge was tough. And when we get back to the camp, it was almost like it was a standoff. Season 40 is a different kind of season. These players know what they’re doing. Everybody’s kind of going over their own game plans in t"&amp;"heir own heads, waiting to see who’s gonna move first.")</f>
        <v>Rob (1/3): Losing today’s challenge was tough. And when we get back to the camp, it was almost like it was a standoff. Season 40 is a different kind of season. These players know what they’re doing. Everybody’s kind of going over their own game plans in their own heads, waiting to see who’s gonna move first.</v>
      </c>
    </row>
    <row r="528">
      <c r="A528" s="6"/>
      <c r="B528" s="8" t="str">
        <f>IFERROR(__xludf.DUMMYFUNCTION("""COMPUTED_VALUE"""),"Rob (2/3): Adam is gonna blindside Parvati, and I’m supposed to be okay with that. I’m thinking, “Is this kid crazy?” I know he’s seen me play on TV. He’s seen every episode. He knows everything. I don’t play like that.")</f>
        <v>Rob (2/3): Adam is gonna blindside Parvati, and I’m supposed to be okay with that. I’m thinking, “Is this kid crazy?” I know he’s seen me play on TV. He’s seen every episode. He knows everything. I don’t play like that.</v>
      </c>
    </row>
    <row r="529">
      <c r="A529" s="6"/>
      <c r="B529" s="8" t="str">
        <f>IFERROR(__xludf.DUMMYFUNCTION("""COMPUTED_VALUE"""),"Rob (3/3): Adam’s forcing my hand. If somebody’s coming after one of my alliance members, I’m coming after them.")</f>
        <v>Rob (3/3): Adam’s forcing my hand. If somebody’s coming after one of my alliance members, I’m coming after them.</v>
      </c>
    </row>
    <row r="530">
      <c r="A530" s="6"/>
      <c r="B530" s="8" t="str">
        <f>IFERROR(__xludf.DUMMYFUNCTION("""COMPUTED_VALUE"""),"Rob (1/1): Adam’s not saying anything. That’s fine. Adam, I’m sorry, but at the end of the day, this is Survivor. I got to lie, buddy.")</f>
        <v>Rob (1/1): Adam’s not saying anything. That’s fine. Adam, I’m sorry, but at the end of the day, this is Survivor. I got to lie, buddy.</v>
      </c>
    </row>
    <row r="531">
      <c r="A531" s="6"/>
      <c r="B531" s="8" t="str">
        <f>IFERROR(__xludf.DUMMYFUNCTION("""COMPUTED_VALUE"""),"Rob (1/6): This is the part of the game that I really don’t like too much. The first time this happened to me was back in Survivor: Marquesas. I had complete control of my tribe and they did a tribe swap. The next thing you know, I’m on the bottom, and th"&amp;"at was the end. But, hopefully, this time, the cards fall in my favor.")</f>
        <v>Rob (1/6): This is the part of the game that I really don’t like too much. The first time this happened to me was back in Survivor: Marquesas. I had complete control of my tribe and they did a tribe swap. The next thing you know, I’m on the bottom, and that was the end. But, hopefully, this time, the cards fall in my favor.</v>
      </c>
    </row>
    <row r="532">
      <c r="A532" s="6"/>
      <c r="B532" s="8" t="str">
        <f>IFERROR(__xludf.DUMMYFUNCTION("""COMPUTED_VALUE"""),"Rob (2/6): I mean, traditionally, there’s always a new Hidden Immunity Idol at each beach. So we decided to go look for idols here. I’m pretty much watching everybody else, ‘cause I’m new to this. I found an idol on Redemption, but I had clues. I have a t"&amp;"ough time with the idol. I’m looking, I’m doing, I’m trying to adapt and do what these new-school guys do, but I just have very little experience. I’m not usually in this spot, where I have more questions than answers. I usually have the answers. But this"&amp;" is a tough season. It’s a tough game. Tough players. Good players. Smart, you know? I underestimated ‘em at first. I won’t make that mistake again.")</f>
        <v>Rob (2/6): I mean, traditionally, there’s always a new Hidden Immunity Idol at each beach. So we decided to go look for idols here. I’m pretty much watching everybody else, ‘cause I’m new to this. I found an idol on Redemption, but I had clues. I have a tough time with the idol. I’m looking, I’m doing, I’m trying to adapt and do what these new-school guys do, but I just have very little experience. I’m not usually in this spot, where I have more questions than answers. I usually have the answers. But this is a tough season. It’s a tough game. Tough players. Good players. Smart, you know? I underestimated ‘em at first. I won’t make that mistake again.</v>
      </c>
    </row>
    <row r="533">
      <c r="A533" s="6"/>
      <c r="B533" s="8" t="str">
        <f>IFERROR(__xludf.DUMMYFUNCTION("""COMPUTED_VALUE"""),"Rob (3/6): Look, it’s never good to lose immunity on Survivor. I hate to lose. But, in retrospect, it’s not that big of a deal ‘cause we got expendable members here. We got people that we can get rid of, preserve our overall numbers. All we got to do is d"&amp;"ecide which of ‘em is headed home.")</f>
        <v>Rob (3/6): Look, it’s never good to lose immunity on Survivor. I hate to lose. But, in retrospect, it’s not that big of a deal ‘cause we got expendable members here. We got people that we can get rid of, preserve our overall numbers. All we got to do is decide which of ‘em is headed home.</v>
      </c>
    </row>
    <row r="534">
      <c r="A534" s="6"/>
      <c r="B534" s="8" t="str">
        <f>IFERROR(__xludf.DUMMYFUNCTION("""COMPUTED_VALUE"""),"Rob (4/6): Even though I don’t have great relationships with Ben and Adam, I have to establish trust with some people in this game.")</f>
        <v>Rob (4/6): Even though I don’t have great relationships with Ben and Adam, I have to establish trust with some people in this game.</v>
      </c>
    </row>
    <row r="535">
      <c r="A535" s="6"/>
      <c r="B535" s="8" t="str">
        <f>IFERROR(__xludf.DUMMYFUNCTION("""COMPUTED_VALUE"""),"Rob (5/6): In order for this plan to work, one very crucial step needs to happen.")</f>
        <v>Rob (5/6): In order for this plan to work, one very crucial step needs to happen.</v>
      </c>
    </row>
    <row r="536">
      <c r="A536" s="6"/>
      <c r="B536" s="8" t="str">
        <f>IFERROR(__xludf.DUMMYFUNCTION("""COMPUTED_VALUE"""),"Rob (6/6): In the past, in a situation like this, I use something called the buddy system, which means basically myself, Ben and Adam need to be with each other all the time these girls are around so that they can’t try to create any commotion. So far, so"&amp;" good. And I feel like I’m bringing the game back a little bit in my direction.")</f>
        <v>Rob (6/6): In the past, in a situation like this, I use something called the buddy system, which means basically myself, Ben and Adam need to be with each other all the time these girls are around so that they can’t try to create any commotion. So far, so good. And I feel like I’m bringing the game back a little bit in my direction.</v>
      </c>
    </row>
    <row r="537">
      <c r="A537" s="6"/>
      <c r="B537" s="8" t="str">
        <f>IFERROR(__xludf.DUMMYFUNCTION("""COMPUTED_VALUE"""),"Rob (1/1): The clue said: “The more stones you turn over, the better your chances are.” The only problem is there’s close to eight million rocks on this island. I know that because I’ve almost counted all of them.")</f>
        <v>Rob (1/1): The clue said: “The more stones you turn over, the better your chances are.” The only problem is there’s close to eight million rocks on this island. I know that because I’ve almost counted all of them.</v>
      </c>
    </row>
    <row r="538">
      <c r="A538" s="6"/>
      <c r="B538" s="8" t="str">
        <f>IFERROR(__xludf.DUMMYFUNCTION("""COMPUTED_VALUE"""),"Rob (1/2): Immediately, the race was on. I took off first and just sprinted. I’ve been running these paths for the past three days, up and down this mountain, everywhere. So I thought if I could get there first, I’d have an edge.")</f>
        <v>Rob (1/2): Immediately, the race was on. I took off first and just sprinted. I’ve been running these paths for the past three days, up and down this mountain, everywhere. So I thought if I could get there first, I’d have an edge.</v>
      </c>
    </row>
    <row r="539">
      <c r="A539" s="6"/>
      <c r="B539" s="8" t="str">
        <f>IFERROR(__xludf.DUMMYFUNCTION("""COMPUTED_VALUE"""),"Rob (2/2): The thing is all of these people have no idea that I have the Fire Tokens. They believe that I wasn’t the one to the first of any trails… but I was, bro. I followed the trail that ends at the tree. The token’s sitting right in the middle of the"&amp;" crux of the tree. I grab it, stick it in my pocket, and run to the next one. Then I make my way up to the small rock. Ethan’s already there. I know what the Fire Token wrapping looks like now ‘cause I just found one, and I see it sitting right there. I q"&amp;"uickly stick it in my pocket and run the other way before he even knows I’m gone. Then I start making my way to the big lookout. I stop at the rock at the left and what do you know, nobody’s been there yet and I got my third Fire Token. Three out of four."&amp;" If we’re in the Majors, I’m batting .750. I’m the best that’s ever played.")</f>
        <v>Rob (2/2): The thing is all of these people have no idea that I have the Fire Tokens. They believe that I wasn’t the one to the first of any trails… but I was, bro. I followed the trail that ends at the tree. The token’s sitting right in the middle of the crux of the tree. I grab it, stick it in my pocket, and run to the next one. Then I make my way up to the small rock. Ethan’s already there. I know what the Fire Token wrapping looks like now ‘cause I just found one, and I see it sitting right there. I quickly stick it in my pocket and run the other way before he even knows I’m gone. Then I start making my way to the big lookout. I stop at the rock at the left and what do you know, nobody’s been there yet and I got my third Fire Token. Three out of four. If we’re in the Majors, I’m batting .750. I’m the best that’s ever played.</v>
      </c>
    </row>
    <row r="540">
      <c r="A540" s="6"/>
      <c r="B540" s="8" t="str">
        <f>IFERROR(__xludf.DUMMYFUNCTION("""COMPUTED_VALUE"""),"Rob (1/1): So, Amber let me have her Fire Token so I can have an advantage in the challenge and buy an idol. I think if I win the next challenge, I can win this game. I believe it.")</f>
        <v>Rob (1/1): So, Amber let me have her Fire Token so I can have an advantage in the challenge and buy an idol. I think if I win the next challenge, I can win this game. I believe it.</v>
      </c>
    </row>
    <row r="541">
      <c r="A541" s="6"/>
      <c r="B541" s="8" t="str">
        <f>IFERROR(__xludf.DUMMYFUNCTION("""COMPUTED_VALUE"""),"Rob (1/1): It was amazing, having my kids here. They got to come out here and experience what we’ve been doing for almost 20 years.")</f>
        <v>Rob (1/1): It was amazing, having my kids here. They got to come out here and experience what we’ve been doing for almost 20 years.</v>
      </c>
    </row>
    <row r="542">
      <c r="A542" s="6"/>
      <c r="B542" s="8" t="str">
        <f>IFERROR(__xludf.DUMMYFUNCTION("""COMPUTED_VALUE"""),"Rob (1/5): The mad dash was on. Out of everybody here, I think I’m pretty physical. I feel like I have an edge in this challenge.")</f>
        <v>Rob (1/5): The mad dash was on. Out of everybody here, I think I’m pretty physical. I feel like I have an edge in this challenge.</v>
      </c>
    </row>
    <row r="543">
      <c r="A543" s="6"/>
      <c r="B543" s="8" t="str">
        <f>IFERROR(__xludf.DUMMYFUNCTION("""COMPUTED_VALUE"""),"Rob (2/5): I got out to the lead the first couple laps. It was probably not a good idea if I’m setting the pace. I should probably slow down and let somebody else take the lead.")</f>
        <v>Rob (2/5): I got out to the lead the first couple laps. It was probably not a good idea if I’m setting the pace. I should probably slow down and let somebody else take the lead.</v>
      </c>
    </row>
    <row r="544">
      <c r="A544" s="6"/>
      <c r="B544" s="8" t="str">
        <f>IFERROR(__xludf.DUMMYFUNCTION("""COMPUTED_VALUE"""),"Rob (3/5): I slipped and fell and cracked my elbow. I just felt it. Like, I tried to shake it off, but, like… I knew I was done. That was it for me. I was toast.")</f>
        <v>Rob (3/5): I slipped and fell and cracked my elbow. I just felt it. Like, I tried to shake it off, but, like… I knew I was done. That was it for me. I was toast.</v>
      </c>
    </row>
    <row r="545">
      <c r="A545" s="6"/>
      <c r="B545" s="8" t="str">
        <f>IFERROR(__xludf.DUMMYFUNCTION("""COMPUTED_VALUE"""),"Rob (4/5): I said I wasn’t gonna care if I didn’t win, you know? But I do.")</f>
        <v>Rob (4/5): I said I wasn’t gonna care if I didn’t win, you know? But I do.</v>
      </c>
    </row>
    <row r="546">
      <c r="A546" s="6"/>
      <c r="B546" s="8" t="str">
        <f>IFERROR(__xludf.DUMMYFUNCTION("""COMPUTED_VALUE"""),"Rob (5/5): I feel like it was important for me to finish. I didn’t want to feel like I was quitting. That’s what makes this game so good, is that it is so hard.")</f>
        <v>Rob (5/5): I feel like it was important for me to finish. I didn’t want to feel like I was quitting. That’s what makes this game so good, is that it is so hard.</v>
      </c>
    </row>
    <row r="547">
      <c r="A547" s="6"/>
      <c r="B547" s="8" t="str">
        <f>IFERROR(__xludf.DUMMYFUNCTION("""COMPUTED_VALUE"""),"Rob (1/1): Last day on the Edge. This is it, do or die. I’m ready. I have a Hidden Immunity Idol that I purchased before the last bring-back challenge. Luckily, it’s still good.")</f>
        <v>Rob (1/1): Last day on the Edge. This is it, do or die. I’m ready. I have a Hidden Immunity Idol that I purchased before the last bring-back challenge. Luckily, it’s still good.</v>
      </c>
    </row>
    <row r="548">
      <c r="A548" s="6"/>
      <c r="B548" s="8"/>
    </row>
    <row r="549">
      <c r="A549" s="6"/>
      <c r="B549" s="8"/>
    </row>
    <row r="550">
      <c r="A550" s="6" t="s">
        <v>17</v>
      </c>
      <c r="B550" s="4" t="str">
        <f>IFERROR(__xludf.DUMMYFUNCTION("FILTER('Data Entry'!$A:$A,LEFT('Data Entry'!$A:$A,LEN(A550))=A550)"),"Ethan (1/3): I was diagnosed with Hodgkin’s lymphoma. I remember dreaming and praying that I’d be alive long enough to play Survivor again. And so, it is a miracle that I’m sitting here today.")</f>
        <v>Ethan (1/3): I was diagnosed with Hodgkin’s lymphoma. I remember dreaming and praying that I’d be alive long enough to play Survivor again. And so, it is a miracle that I’m sitting here today.</v>
      </c>
    </row>
    <row r="551">
      <c r="A551" s="7"/>
      <c r="B551" s="8" t="str">
        <f>IFERROR(__xludf.DUMMYFUNCTION("""COMPUTED_VALUE"""),"Ethan (2/3): Going through cancer, it-- you know, it's hard, but life after cancer, you know, that's when… it really got tough. The fear of relapse, the fear of death, it’s with you all the time. It’s not a way to live your life, and being here and saying"&amp;" yes to an all winners edition of Survivor, this is living. And I wanna, like, resurrect that 27 year old, like, young, innocent guy to come back and play this game, the game that I love. The game that changed my life. I'm really happy to be here, and I’m"&amp;" excited to see how I play in this new era of Survivor. And so I’m back and I'm ready to play, and everyone better watch out.")</f>
        <v>Ethan (2/3): Going through cancer, it-- you know, it's hard, but life after cancer, you know, that's when… it really got tough. The fear of relapse, the fear of death, it’s with you all the time. It’s not a way to live your life, and being here and saying yes to an all winners edition of Survivor, this is living. And I wanna, like, resurrect that 27 year old, like, young, innocent guy to come back and play this game, the game that I love. The game that changed my life. I'm really happy to be here, and I’m excited to see how I play in this new era of Survivor. And so I’m back and I'm ready to play, and everyone better watch out.</v>
      </c>
    </row>
    <row r="552">
      <c r="A552" s="6"/>
      <c r="B552" s="8" t="str">
        <f>IFERROR(__xludf.DUMMYFUNCTION("""COMPUTED_VALUE"""),"Ethan (3/3): The pace of the game is warp speed. I am so unaccustomed to this. I have no clue what’s going on… (laughs) I was hoping to have a little bit more time to get into the groove, but there’s no time for that.")</f>
        <v>Ethan (3/3): The pace of the game is warp speed. I am so unaccustomed to this. I have no clue what’s going on… (laughs) I was hoping to have a little bit more time to get into the groove, but there’s no time for that.</v>
      </c>
    </row>
    <row r="553">
      <c r="A553" s="6"/>
      <c r="B553" s="8" t="str">
        <f>IFERROR(__xludf.DUMMYFUNCTION("""COMPUTED_VALUE"""),"Ethan (1/1): Oh, my God. We had a plan at the very beginning. It was kind of an old-school thing. Obviously, we need to keep it on the DL, but Danni, right in front of Ben, comes out with it. You know, I don’t really know what’s going on with Danni. I thi"&amp;"nk she feels like she’s on the outside, and now she’s telling Ben all of our secrets.")</f>
        <v>Ethan (1/1): Oh, my God. We had a plan at the very beginning. It was kind of an old-school thing. Obviously, we need to keep it on the DL, but Danni, right in front of Ben, comes out with it. You know, I don’t really know what’s going on with Danni. I think she feels like she’s on the outside, and now she’s telling Ben all of our secrets.</v>
      </c>
    </row>
    <row r="554">
      <c r="A554" s="6"/>
      <c r="B554" s="8" t="str">
        <f>IFERROR(__xludf.DUMMYFUNCTION("""COMPUTED_VALUE"""),"Ethan (1/2): I’m cool with Adam, but you can’t come to me, telling me you’re gonna vote off Parvati. He knows I’m close to Parvati. That was a silly mistake on his part. Parvati’s my number one. I trust her with my life. And to have one person that you ca"&amp;"n trust, no matter what, is huge. It’s more huge than having a decent relationship with Adam.")</f>
        <v>Ethan (1/2): I’m cool with Adam, but you can’t come to me, telling me you’re gonna vote off Parvati. He knows I’m close to Parvati. That was a silly mistake on his part. Parvati’s my number one. I trust her with my life. And to have one person that you can trust, no matter what, is huge. It’s more huge than having a decent relationship with Adam.</v>
      </c>
    </row>
    <row r="555">
      <c r="A555" s="6"/>
      <c r="B555" s="8" t="str">
        <f>IFERROR(__xludf.DUMMYFUNCTION("""COMPUTED_VALUE"""),"Ethan (2/2): I’m not afraid of Edge of Extinction because I’ve been to the edge of extinction having to go through cancer, so I think I have the mental strength to get through it.")</f>
        <v>Ethan (2/2): I’m not afraid of Edge of Extinction because I’ve been to the edge of extinction having to go through cancer, so I think I have the mental strength to get through it.</v>
      </c>
    </row>
    <row r="556">
      <c r="A556" s="6"/>
      <c r="B556" s="8" t="str">
        <f>IFERROR(__xludf.DUMMYFUNCTION("""COMPUTED_VALUE"""),"Ethan (1/8): First trip up the hill was pretty good. So, in my mind, I think, “Oh, 20 times. This isn’t gonna be so bad.” I mean, I’ve done marathons. I played professional soccer, I’ve been through cancer. We have till sundown to do this? Yeah, piece of "&amp;"cake.")</f>
        <v>Ethan (1/8): First trip up the hill was pretty good. So, in my mind, I think, “Oh, 20 times. This isn’t gonna be so bad.” I mean, I’ve done marathons. I played professional soccer, I’ve been through cancer. We have till sundown to do this? Yeah, piece of cake.</v>
      </c>
    </row>
    <row r="557">
      <c r="A557" s="6"/>
      <c r="B557" s="8" t="str">
        <f>IFERROR(__xludf.DUMMYFUNCTION("""COMPUTED_VALUE"""),"Ethan (2/8): I mean, she’s a crossfit trainer, so I expected her to be strong and fit, but she is a beast. And, for me, self-doubt crept in around log ten. Definitely. I wanted to be first, and then I scrapped that concept, and then I realized I just got "&amp;"to get it done.")</f>
        <v>Ethan (2/8): I mean, she’s a crossfit trainer, so I expected her to be strong and fit, but she is a beast. And, for me, self-doubt crept in around log ten. Definitely. I wanted to be first, and then I scrapped that concept, and then I realized I just got to get it done.</v>
      </c>
    </row>
    <row r="558">
      <c r="A558" s="6"/>
      <c r="B558" s="8" t="str">
        <f>IFERROR(__xludf.DUMMYFUNCTION("""COMPUTED_VALUE"""),"Ethan (3/8): (narrating while resting against a tree) It’s a tough challenge right now, and I’m struggling to get through it. So, I got to finish by sundown. So, I’m going as fast as I can. I’ll go until my legs collapse, or the sun goes down. I may not f"&amp;"inish, but… I’m not gonna stop.")</f>
        <v>Ethan (3/8): (narrating while resting against a tree) It’s a tough challenge right now, and I’m struggling to get through it. So, I got to finish by sundown. So, I’m going as fast as I can. I’ll go until my legs collapse, or the sun goes down. I may not finish, but… I’m not gonna stop.</v>
      </c>
    </row>
    <row r="559">
      <c r="A559" s="6"/>
      <c r="B559" s="8" t="str">
        <f>IFERROR(__xludf.DUMMYFUNCTION("""COMPUTED_VALUE"""),"Ethan (4/8): I’m so, like, disappointed in myself. Like, I just wanted to, like, complete this for myself. I had already put in 16 trips. I had four more trips to finish this thing. I just did not want to quit.")</f>
        <v>Ethan (4/8): I’m so, like, disappointed in myself. Like, I just wanted to, like, complete this for myself. I had already put in 16 trips. I had four more trips to finish this thing. I just did not want to quit.</v>
      </c>
    </row>
    <row r="560">
      <c r="A560" s="6"/>
      <c r="B560" s="8" t="str">
        <f>IFERROR(__xludf.DUMMYFUNCTION("""COMPUTED_VALUE"""),"Ethan (5/8): I wanted to set a good example for, like, everyone who’s been through a health challenge and thinks they can’t do it anymore. Like, you can do it. You can get through those hard moments. And I just sucked it up. Like, I kept saying to myself,"&amp;" like, “Remember when you were, like, getting spinal taps, when you were getting radiation,” and I started saying, like, the mantras I was using when I was getting chemotherapy to kind of get me through these hardest moments.")</f>
        <v>Ethan (5/8): I wanted to set a good example for, like, everyone who’s been through a health challenge and thinks they can’t do it anymore. Like, you can do it. You can get through those hard moments. And I just sucked it up. Like, I kept saying to myself, like, “Remember when you were, like, getting spinal taps, when you were getting radiation,” and I started saying, like, the mantras I was using when I was getting chemotherapy to kind of get me through these hardest moments.</v>
      </c>
    </row>
    <row r="561">
      <c r="A561" s="6"/>
      <c r="B561" s="8" t="str">
        <f>IFERROR(__xludf.DUMMYFUNCTION("""COMPUTED_VALUE"""),"Ethan (6/8): I was like, “Remember, seven years ago, you were locked in a hospital room, close to death.”")</f>
        <v>Ethan (6/8): I was like, “Remember, seven years ago, you were locked in a hospital room, close to death.”</v>
      </c>
    </row>
    <row r="562">
      <c r="A562" s="6"/>
      <c r="B562" s="8" t="str">
        <f>IFERROR(__xludf.DUMMYFUNCTION("""COMPUTED_VALUE"""),"Ethan (7/8): They all went with me to finish the last leg, which was pretty touching.")</f>
        <v>Ethan (7/8): They all went with me to finish the last leg, which was pretty touching.</v>
      </c>
    </row>
    <row r="563">
      <c r="A563" s="6"/>
      <c r="B563" s="8" t="str">
        <f>IFERROR(__xludf.DUMMYFUNCTION("""COMPUTED_VALUE"""),"Ethan (8/8): That was something I’ll remember for the rest of my life.")</f>
        <v>Ethan (8/8): That was something I’ll remember for the rest of my life.</v>
      </c>
    </row>
    <row r="564">
      <c r="A564" s="6"/>
      <c r="B564" s="8" t="str">
        <f>IFERROR(__xludf.DUMMYFUNCTION("""COMPUTED_VALUE"""),"Ethan (1/2): Life on Edge of Extinction is a battle. Every day’s a battle with the elements and nature. Every day’s a battle with my own personal struggle of: “Why am I here? Why am I sticking it out?” and how to exist in this in-between world. So it’s ju"&amp;"st… it’s depressing. I feel defeated. I just feel there’s, like, no hope. We got to find that hope someplace, because, without it, you’re just gonna destroy yourself.")</f>
        <v>Ethan (1/2): Life on Edge of Extinction is a battle. Every day’s a battle with the elements and nature. Every day’s a battle with my own personal struggle of: “Why am I here? Why am I sticking it out?” and how to exist in this in-between world. So it’s just… it’s depressing. I feel defeated. I just feel there’s, like, no hope. We got to find that hope someplace, because, without it, you’re just gonna destroy yourself.</v>
      </c>
    </row>
    <row r="565">
      <c r="A565" s="6"/>
      <c r="B565" s="8" t="str">
        <f>IFERROR(__xludf.DUMMYFUNCTION("""COMPUTED_VALUE"""),"Ethan (2/2): I can talk to Parvati. I feel really comfortable with her, so that’s a big help, because, you know, she keeps me strong. It gives me a little bit of inspiration to keep going. I want a chance to win, get back in the game, and have a shot at t"&amp;"hat two million dollars. It’s not out of the question. Look, I’ve come back from the edge of extinction twice due to my health, so I know what that’s like. I came to play Survivor. I want to give it a hundred percent and see it through to the end, because"&amp;" it’s important to me. So I gotta, like, pick myself up and kind of come back stronger.")</f>
        <v>Ethan (2/2): I can talk to Parvati. I feel really comfortable with her, so that’s a big help, because, you know, she keeps me strong. It gives me a little bit of inspiration to keep going. I want a chance to win, get back in the game, and have a shot at that two million dollars. It’s not out of the question. Look, I’ve come back from the edge of extinction twice due to my health, so I know what that’s like. I came to play Survivor. I want to give it a hundred percent and see it through to the end, because it’s important to me. So I gotta, like, pick myself up and kind of come back stronger.</v>
      </c>
    </row>
    <row r="566">
      <c r="A566" s="6"/>
      <c r="B566" s="8" t="str">
        <f>IFERROR(__xludf.DUMMYFUNCTION("""COMPUTED_VALUE"""),"Ethan (1/1): I will always have that moment that I shared with my wife here on Edge of Extinction. And that is, like, so special.")</f>
        <v>Ethan (1/1): I will always have that moment that I shared with my wife here on Edge of Extinction. And that is, like, so special.</v>
      </c>
    </row>
    <row r="567">
      <c r="A567" s="6"/>
      <c r="B567" s="8" t="str">
        <f>IFERROR(__xludf.DUMMYFUNCTION("""COMPUTED_VALUE"""),"Ethan (1/2): Oh, my God. I don’t want to do a tremendous effort challenge.")</f>
        <v>Ethan (1/2): Oh, my God. I don’t want to do a tremendous effort challenge.</v>
      </c>
    </row>
    <row r="568">
      <c r="A568" s="6"/>
      <c r="B568" s="8" t="str">
        <f>IFERROR(__xludf.DUMMYFUNCTION("""COMPUTED_VALUE"""),"Ethan (2/2): It was incredibly difficult, and the tide started coming in. And then your feet are in ankle-high in-in ocean water.")</f>
        <v>Ethan (2/2): It was incredibly difficult, and the tide started coming in. And then your feet are in ankle-high in-in ocean water.</v>
      </c>
    </row>
    <row r="569">
      <c r="A569" s="6"/>
      <c r="B569" s="8" t="str">
        <f>IFERROR(__xludf.DUMMYFUNCTION("""COMPUTED_VALUE"""),"Ethan (1/1): I’m gonna approach the challenge like I approach any challenge: give it 100%, hope for the win, and just do my best. But it’s a little unnerving knowing that there’s a few people that have one advantage. Natalie’s gonna have three advantages "&amp;"and an idol, plus a surplus of tokens. I got nothing.")</f>
        <v>Ethan (1/1): I’m gonna approach the challenge like I approach any challenge: give it 100%, hope for the win, and just do my best. But it’s a little unnerving knowing that there’s a few people that have one advantage. Natalie’s gonna have three advantages and an idol, plus a surplus of tokens. I got nothing.</v>
      </c>
    </row>
    <row r="570">
      <c r="A570" s="6"/>
      <c r="B570" s="8"/>
    </row>
    <row r="571">
      <c r="A571" s="6"/>
      <c r="B571" s="8"/>
    </row>
    <row r="572">
      <c r="A572" s="6" t="s">
        <v>18</v>
      </c>
      <c r="B572" s="4" t="str">
        <f>IFERROR(__xludf.DUMMYFUNCTION("FILTER('Data Entry'!$A:$A,LEFT('Data Entry'!$A:$A,LEN(A572))=A572)"),"Danni (1/2): Survivor: Guatemala, that I won, season 11, long time ago, it was a whole different style of play, and coming into this I was a little nervous. And I know we won’t get very many opportunities to get rid of major targets like Rob. He’s well li"&amp;"ked, he’s connected, and he knows how to play this game. So if you have the opportunity to remove that from your game, why would you not take it?")</f>
        <v>Danni (1/2): Survivor: Guatemala, that I won, season 11, long time ago, it was a whole different style of play, and coming into this I was a little nervous. And I know we won’t get very many opportunities to get rid of major targets like Rob. He’s well liked, he’s connected, and he knows how to play this game. So if you have the opportunity to remove that from your game, why would you not take it?</v>
      </c>
    </row>
    <row r="573">
      <c r="A573" s="7"/>
      <c r="B573" s="8" t="str">
        <f>IFERROR(__xludf.DUMMYFUNCTION("""COMPUTED_VALUE"""),"Danni (2/2): Playing with winners definitely makes everybody a little more paranoid. I also think it’s just something about that first person being voted out of the game that you just don’t wanna be that person.")</f>
        <v>Danni (2/2): Playing with winners definitely makes everybody a little more paranoid. I also think it’s just something about that first person being voted out of the game that you just don’t wanna be that person.</v>
      </c>
    </row>
    <row r="574">
      <c r="A574" s="6"/>
      <c r="B574" s="8" t="str">
        <f>IFERROR(__xludf.DUMMYFUNCTION("""COMPUTED_VALUE"""),"Danni (1/2): It’s been 14 years since I’ve played, and the game has changed a lot. And I’m trying to adapt to that right now, but I feel like I’ve been left out. And now I’m not even sure about my old-school alliance. I feel like it’s me going home tonigh"&amp;"t. It’s not hard to pick up on that when people are walking off and talking and nobody’s including you on anything. Even Parvati, who I thought I was very close to.")</f>
        <v>Danni (1/2): It’s been 14 years since I’ve played, and the game has changed a lot. And I’m trying to adapt to that right now, but I feel like I’ve been left out. And now I’m not even sure about my old-school alliance. I feel like it’s me going home tonight. It’s not hard to pick up on that when people are walking off and talking and nobody’s including you on anything. Even Parvati, who I thought I was very close to.</v>
      </c>
    </row>
    <row r="575">
      <c r="A575" s="6"/>
      <c r="B575" s="8" t="str">
        <f>IFERROR(__xludf.DUMMYFUNCTION("""COMPUTED_VALUE"""),"Danni (2/2): I’ve never been voted out. To have my torch snuffed was not a feeling that I wanted to experience, but I still have life in this game, and I’m holding on to that.")</f>
        <v>Danni (2/2): I’ve never been voted out. To have my torch snuffed was not a feeling that I wanted to experience, but I still have life in this game, and I’m holding on to that.</v>
      </c>
    </row>
    <row r="576">
      <c r="A576" s="6"/>
      <c r="B576" s="8" t="str">
        <f>IFERROR(__xludf.DUMMYFUNCTION("""COMPUTED_VALUE"""),"Danni (1/2): Back at camp, when I was in the game, we had coconuts laying around. There’s no coconuts here on Extinction. You get very little rice every day. And if you don’t provide for yourself, you’re not gonna eat. So, we’re trying to spearfish, and i"&amp;"t was my first time ever spearfishing. I can’t even begin to tell you how beautiful it was. I’ve never seen anything like that before in my life.")</f>
        <v>Danni (1/2): Back at camp, when I was in the game, we had coconuts laying around. There’s no coconuts here on Extinction. You get very little rice every day. And if you don’t provide for yourself, you’re not gonna eat. So, we’re trying to spearfish, and it was my first time ever spearfishing. I can’t even begin to tell you how beautiful it was. I’ve never seen anything like that before in my life.</v>
      </c>
    </row>
    <row r="577">
      <c r="A577" s="6"/>
      <c r="B577" s="8" t="str">
        <f>IFERROR(__xludf.DUMMYFUNCTION("""COMPUTED_VALUE"""),"Danni (2/2): If I don’t take anything else away from this game, getting that little fish tells me, “You may be down, but you’re never out.” So I’m holding on to that here.")</f>
        <v>Danni (2/2): If I don’t take anything else away from this game, getting that little fish tells me, “You may be down, but you’re never out.” So I’m holding on to that here.</v>
      </c>
    </row>
    <row r="578">
      <c r="A578" s="6"/>
      <c r="B578" s="8" t="str">
        <f>IFERROR(__xludf.DUMMYFUNCTION("""COMPUTED_VALUE"""),"Danni (1/3): It was like running a marathon. And I’ve seen way too many people run races and just go too fast out of the gate. You’re running on no sleep, and no food, and very little water. But Natalie, she-- I don’t think she’s human. She kept the same "&amp;"pace the whole time.")</f>
        <v>Danni (1/3): It was like running a marathon. And I’ve seen way too many people run races and just go too fast out of the gate. You’re running on no sleep, and no food, and very little water. But Natalie, she-- I don’t think she’s human. She kept the same pace the whole time.</v>
      </c>
    </row>
    <row r="579">
      <c r="A579" s="6"/>
      <c r="B579" s="8" t="str">
        <f>IFERROR(__xludf.DUMMYFUNCTION("""COMPUTED_VALUE"""),"Danni (2/3): It’s like, I try to compare it to childbirth, but like, in childbirth, you at least get a baby afterwards. Like, here, you get a Fire Token.")</f>
        <v>Danni (2/3): It’s like, I try to compare it to childbirth, but like, in childbirth, you at least get a baby afterwards. Like, here, you get a Fire Token.</v>
      </c>
    </row>
    <row r="580">
      <c r="A580" s="6"/>
      <c r="B580" s="8" t="str">
        <f>IFERROR(__xludf.DUMMYFUNCTION("""COMPUTED_VALUE"""),"Danni (3/3): After seeing how much Ethan struggled, and still pick himself up, it was inspiring, you know, it was incredible. And so, on that last run for him, we felt like... we all needed to be a part of that.")</f>
        <v>Danni (3/3): After seeing how much Ethan struggled, and still pick himself up, it was inspiring, you know, it was incredible. And so, on that last run for him, we felt like... we all needed to be a part of that.</v>
      </c>
    </row>
    <row r="581">
      <c r="A581" s="6"/>
      <c r="B581" s="8" t="str">
        <f>IFERROR(__xludf.DUMMYFUNCTION("""COMPUTED_VALUE"""),"Danni (1/1): This is the moment we’ve been waiting for, the battle to get back in the game. We get this little scroll that gives us the layout of how to spend Fire Tokens. I need to see myself winning that challenge and see myself back in the game.")</f>
        <v>Danni (1/1): This is the moment we’ve been waiting for, the battle to get back in the game. We get this little scroll that gives us the layout of how to spend Fire Tokens. I need to see myself winning that challenge and see myself back in the game.</v>
      </c>
    </row>
    <row r="582">
      <c r="A582" s="6"/>
      <c r="B582" s="8" t="str">
        <f>IFERROR(__xludf.DUMMYFUNCTION("""COMPUTED_VALUE"""),"Danni (1/1): As a fan, the wheels started turning, and I thought, “Maybe this is something from a past season on Extinction”-- when Aubry stepped back and looked up at the steps and found where the clue was.")</f>
        <v>Danni (1/1): As a fan, the wheels started turning, and I thought, “Maybe this is something from a past season on Extinction”-- when Aubry stepped back and looked up at the steps and found where the clue was.</v>
      </c>
    </row>
    <row r="583">
      <c r="A583" s="6"/>
      <c r="B583" s="8" t="str">
        <f>IFERROR(__xludf.DUMMYFUNCTION("""COMPUTED_VALUE"""),"Danni (1/3): I knew this challenge is gonna really, really suck. It’s going to be a marathon, just like the log challenge was. And so I knew I wanted to pace myself.")</f>
        <v>Danni (1/3): I knew this challenge is gonna really, really suck. It’s going to be a marathon, just like the log challenge was. And so I knew I wanted to pace myself.</v>
      </c>
    </row>
    <row r="584">
      <c r="A584" s="6"/>
      <c r="B584" s="8" t="str">
        <f>IFERROR(__xludf.DUMMYFUNCTION("""COMPUTED_VALUE"""),"Danni (2/3): Once I got to those final coconuts, I’m like, “Okay, here I am. Pick up the pace. You’ve got to fight. You’re further out than you thought you were. Go for it. You’ve got to go for it to get those tokens.”")</f>
        <v>Danni (2/3): Once I got to those final coconuts, I’m like, “Okay, here I am. Pick up the pace. You’ve got to fight. You’re further out than you thought you were. Go for it. You’ve got to go for it to get those tokens.”</v>
      </c>
    </row>
    <row r="585">
      <c r="A585" s="6"/>
      <c r="B585" s="8" t="str">
        <f>IFERROR(__xludf.DUMMYFUNCTION("""COMPUTED_VALUE"""),"Danni (3/3): I just kept running and picking up the pace and thought I could catch Wendell, and I started to close the gap on him. Unfortunately, I started out way too slow and just couldn’t gain enough ground. And I finished seventh, just one short of wi"&amp;"nning two Fire Tokens.")</f>
        <v>Danni (3/3): I just kept running and picking up the pace and thought I could catch Wendell, and I started to close the gap on him. Unfortunately, I started out way too slow and just couldn’t gain enough ground. And I finished seventh, just one short of winning two Fire Tokens.</v>
      </c>
    </row>
    <row r="586">
      <c r="A586" s="6"/>
      <c r="B586" s="8" t="str">
        <f>IFERROR(__xludf.DUMMYFUNCTION("""COMPUTED_VALUE"""),"Danni (1/1): Every time we get a clue, it’s like a bomb goes off, and everybody just-just darts, just takes off.")</f>
        <v>Danni (1/1): Every time we get a clue, it’s like a bomb goes off, and everybody just-just darts, just takes off.</v>
      </c>
    </row>
    <row r="587">
      <c r="A587" s="6"/>
      <c r="B587" s="8"/>
    </row>
    <row r="588">
      <c r="A588" s="6"/>
      <c r="B588" s="8"/>
    </row>
    <row r="589">
      <c r="A589" s="6" t="s">
        <v>19</v>
      </c>
      <c r="B589" s="4" t="str">
        <f>IFERROR(__xludf.DUMMYFUNCTION("FILTER('Data Entry'!$A:$A,LEFT('Data Entry'!$A:$A,LEN(A589))=A589)"),"Amber (1/4): I was a kid the first time I played the game. Little did I know that I was gonna fall in love, beat my husband, get engaged at the finale, win the show. But now to be asked back for season 40, all winners? I wanna win the game. To come out he"&amp;"re and win two times and beat my husband again? That would be awesome.")</f>
        <v>Amber (1/4): I was a kid the first time I played the game. Little did I know that I was gonna fall in love, beat my husband, get engaged at the finale, win the show. But now to be asked back for season 40, all winners? I wanna win the game. To come out here and win two times and beat my husband again? That would be awesome.</v>
      </c>
    </row>
    <row r="590">
      <c r="A590" s="7"/>
      <c r="B590" s="8" t="str">
        <f>IFERROR(__xludf.DUMMYFUNCTION("""COMPUTED_VALUE"""),"Amber (2/4): People seemed pretty comfortable when we got here. They just wanted to work on the shelter and do this and do that. And I’m thinking in my head, “Am I supposed to be out looking for an idol?,” because I feel like I do have a big target on my "&amp;"back. The fact that Rob and I are both out here. I had a hard time at the first challenge, I was rooting for my team… (eyes start to water) I’m gonna get emotional. But it was hard to root against my husband. I’m his biggest fan. I feel like people think "&amp;"we have this huge advantage because we’re out here together, but I feel like it’s probably more a disadvantage than it is an advantage. But I learned a lot from my husband. This game never stops. As soon as you sit back and relax, that’s when something go"&amp;"es wrong. So, I’ve gotta take advantage of this time. I gotta do it.")</f>
        <v>Amber (2/4): People seemed pretty comfortable when we got here. They just wanted to work on the shelter and do this and do that. And I’m thinking in my head, “Am I supposed to be out looking for an idol?,” because I feel like I do have a big target on my back. The fact that Rob and I are both out here. I had a hard time at the first challenge, I was rooting for my team… (eyes start to water) I’m gonna get emotional. But it was hard to root against my husband. I’m his biggest fan. I feel like people think we have this huge advantage because we’re out here together, but I feel like it’s probably more a disadvantage than it is an advantage. But I learned a lot from my husband. This game never stops. As soon as you sit back and relax, that’s when something goes wrong. So, I’ve gotta take advantage of this time. I gotta do it.</v>
      </c>
    </row>
    <row r="591">
      <c r="A591" s="6"/>
      <c r="B591" s="8" t="str">
        <f>IFERROR(__xludf.DUMMYFUNCTION("""COMPUTED_VALUE"""),"Amber (3/4): Everybody is running around like a chicken with its head cut off. For the first Tribal is where things are revealed, of who’s working with who. You know, I feel totally solid with Kim and Tyson, but otherwise, I feel a little bit lost. I’m no"&amp;"t used to this style of play, but I better be diving in because I don’t think it’s changing.")</f>
        <v>Amber (3/4): Everybody is running around like a chicken with its head cut off. For the first Tribal is where things are revealed, of who’s working with who. You know, I feel totally solid with Kim and Tyson, but otherwise, I feel a little bit lost. I’m not used to this style of play, but I better be diving in because I don’t think it’s changing.</v>
      </c>
    </row>
    <row r="592">
      <c r="A592" s="6"/>
      <c r="B592" s="8" t="str">
        <f>IFERROR(__xludf.DUMMYFUNCTION("""COMPUTED_VALUE"""),"Amber (4/4): I knew coming into this game, that I had a huge target on my back. I just put my trust in people, hoping for the best, and it wasn’t the best.")</f>
        <v>Amber (4/4): I knew coming into this game, that I had a huge target on my back. I just put my trust in people, hoping for the best, and it wasn’t the best.</v>
      </c>
    </row>
    <row r="593">
      <c r="A593" s="6"/>
      <c r="B593" s="8" t="str">
        <f>IFERROR(__xludf.DUMMYFUNCTION("""COMPUTED_VALUE"""),"Amber (1/4): Waking up this morning was a little bit surreal- realizing I’m not back at the other camp anymore. But if there was no Edge of Extinction, I’d probably be super depressed. I did not come all the way out here and leave four kids behind to be o"&amp;"ut of the game this early on. But I’m not done. There’s still a possibility for me to get back in. There’s still a possibility for me to possibly help my husband, who is still in the game. So I got to keep my head there. The game is still going for me.")</f>
        <v>Amber (1/4): Waking up this morning was a little bit surreal- realizing I’m not back at the other camp anymore. But if there was no Edge of Extinction, I’d probably be super depressed. I did not come all the way out here and leave four kids behind to be out of the game this early on. But I’m not done. There’s still a possibility for me to get back in. There’s still a possibility for me to possibly help my husband, who is still in the game. So I got to keep my head there. The game is still going for me.</v>
      </c>
    </row>
    <row r="594">
      <c r="A594" s="6"/>
      <c r="B594" s="8" t="str">
        <f>IFERROR(__xludf.DUMMYFUNCTION("""COMPUTED_VALUE"""),"Amber (2/4): The clue definitely wasn’t an obvious clue. It’s gonna take some mind work, reading it over again and again and again until we can figure out what all the different things are referring to.")</f>
        <v>Amber (2/4): The clue definitely wasn’t an obvious clue. It’s gonna take some mind work, reading it over again and again and again until we can figure out what all the different things are referring to.</v>
      </c>
    </row>
    <row r="595">
      <c r="A595" s="6"/>
      <c r="B595" s="8" t="str">
        <f>IFERROR(__xludf.DUMMYFUNCTION("""COMPUTED_VALUE"""),"Amber (3/4): Back when I played, you know, 20 years ago, 16 years ago, there weren’t any hidden idols or anything like this. So, this is all new to me.")</f>
        <v>Amber (3/4): Back when I played, you know, 20 years ago, 16 years ago, there weren’t any hidden idols or anything like this. So, this is all new to me.</v>
      </c>
    </row>
    <row r="596">
      <c r="A596" s="6"/>
      <c r="B596" s="8" t="str">
        <f>IFERROR(__xludf.DUMMYFUNCTION("""COMPUTED_VALUE"""),"Amber (4/4): We were completely lost. Either we’re reading the clue all wrong, or maybe there’s not something out there today. Maybe it’s something that is gonna happen tomorrow, and, today there’s just a sign there to get our brains thinking.")</f>
        <v>Amber (4/4): We were completely lost. Either we’re reading the clue all wrong, or maybe there’s not something out there today. Maybe it’s something that is gonna happen tomorrow, and, today there’s just a sign there to get our brains thinking.</v>
      </c>
    </row>
    <row r="597">
      <c r="A597" s="6"/>
      <c r="B597" s="8" t="str">
        <f>IFERROR(__xludf.DUMMYFUNCTION("""COMPUTED_VALUE"""),"Amber (1/2): Natalie got some Tree Mail for us. We get these bamboo tubes wrapped up in these pretty shells, and we open ‘em up and… (looks at parchment with tree figure) Natalie and I have been up to get rice several times, and we’ve done some exploring "&amp;"while we were on the mountain, and we’ve noticed these trees that stand out among all the green around ‘em, so we were just thinking about getting to that tree right away.")</f>
        <v>Amber (1/2): Natalie got some Tree Mail for us. We get these bamboo tubes wrapped up in these pretty shells, and we open ‘em up and… (looks at parchment with tree figure) Natalie and I have been up to get rice several times, and we’ve done some exploring while we were on the mountain, and we’ve noticed these trees that stand out among all the green around ‘em, so we were just thinking about getting to that tree right away.</v>
      </c>
    </row>
    <row r="598">
      <c r="A598" s="6"/>
      <c r="B598" s="8" t="str">
        <f>IFERROR(__xludf.DUMMYFUNCTION("""COMPUTED_VALUE"""),"Amber (2/2): Immediately, my head goes back to, “I’m not gonna help them out in any way,” which is kind of weird, because we’ve been working together so well. And then, all of a sudden, it’s competition again. I remember seeing numbers painted on the crat"&amp;"es that are by the mast. I tried to remember them in my head, but I’m thinking, “I need to write these numbers down or I’m gonna get up there and forget and be really mad at myself.”")</f>
        <v>Amber (2/2): Immediately, my head goes back to, “I’m not gonna help them out in any way,” which is kind of weird, because we’ve been working together so well. And then, all of a sudden, it’s competition again. I remember seeing numbers painted on the crates that are by the mast. I tried to remember them in my head, but I’m thinking, “I need to write these numbers down or I’m gonna get up there and forget and be really mad at myself.”</v>
      </c>
    </row>
    <row r="599">
      <c r="A599" s="6"/>
      <c r="B599" s="8" t="str">
        <f>IFERROR(__xludf.DUMMYFUNCTION("""COMPUTED_VALUE"""),"Amber (1/7): It was an exciting morning when I saw a box waiting for us at the mast. But that exciting feeling is also that sick-to-your-stomach feeling, like, “Oh, boy, what’s in store for us today?”")</f>
        <v>Amber (1/7): It was an exciting morning when I saw a box waiting for us at the mast. But that exciting feeling is also that sick-to-your-stomach feeling, like, “Oh, boy, what’s in store for us today?”</v>
      </c>
    </row>
    <row r="600">
      <c r="A600" s="6"/>
      <c r="B600" s="8" t="str">
        <f>IFERROR(__xludf.DUMMYFUNCTION("""COMPUTED_VALUE"""),"Amber (2/7): To even fathom going up and down 20 times while carrying a log… yeah, that sick feeling that I had when I first saw that box was right on.")</f>
        <v>Amber (2/7): To even fathom going up and down 20 times while carrying a log… yeah, that sick feeling that I had when I first saw that box was right on.</v>
      </c>
    </row>
    <row r="601">
      <c r="A601" s="6"/>
      <c r="B601" s="8" t="str">
        <f>IFERROR(__xludf.DUMMYFUNCTION("""COMPUTED_VALUE"""),"Amber (3/7): Nobody knew what 20 trips was gonna feel like. And then you think, “I’m at the top of the steps, so I’ve gotten, like, a bit chunk over with.” Oh, no, no, no. That’s just, like, a tease.")</f>
        <v>Amber (3/7): Nobody knew what 20 trips was gonna feel like. And then you think, “I’m at the top of the steps, so I’ve gotten, like, a bit chunk over with.” Oh, no, no, no. That’s just, like, a tease.</v>
      </c>
    </row>
    <row r="602">
      <c r="A602" s="6"/>
      <c r="B602" s="8" t="str">
        <f>IFERROR(__xludf.DUMMYFUNCTION("""COMPUTED_VALUE"""),"Amber (4/7): Natalie-- she’s a monster.")</f>
        <v>Amber (4/7): Natalie-- she’s a monster.</v>
      </c>
    </row>
    <row r="603">
      <c r="A603" s="6"/>
      <c r="B603" s="8" t="str">
        <f>IFERROR(__xludf.DUMMYFUNCTION("""COMPUTED_VALUE"""),"Amber (5/7): I just kept thinking, “I want this to be over with. I want this to be over with.” I was completely depleted. I had nothing left in me.")</f>
        <v>Amber (5/7): I just kept thinking, “I want this to be over with. I want this to be over with.” I was completely depleted. I had nothing left in me.</v>
      </c>
    </row>
    <row r="604">
      <c r="A604" s="6"/>
      <c r="B604" s="8" t="str">
        <f>IFERROR(__xludf.DUMMYFUNCTION("""COMPUTED_VALUE"""),"Amber (6/7): I just did probably one of the hardest things I’ve ever done in my life and I just… I just needed to let it go.")</f>
        <v>Amber (6/7): I just did probably one of the hardest things I’ve ever done in my life and I just… I just needed to let it go.</v>
      </c>
    </row>
    <row r="605">
      <c r="A605" s="6"/>
      <c r="B605" s="8" t="str">
        <f>IFERROR(__xludf.DUMMYFUNCTION("""COMPUTED_VALUE"""),"Amber (7/7): I all of a sudden realize that bond we’ve created in this very short time. It’s strong. And I felt it at that moment, and it-- and it felt good.")</f>
        <v>Amber (7/7): I all of a sudden realize that bond we’ve created in this very short time. It’s strong. And I felt it at that moment, and it-- and it felt good.</v>
      </c>
    </row>
    <row r="606">
      <c r="A606" s="6"/>
      <c r="B606" s="8" t="str">
        <f>IFERROR(__xludf.DUMMYFUNCTION("""COMPUTED_VALUE"""),"Amber (1/1): I’m thinking, “Oh, God, no, not another log challenge.”")</f>
        <v>Amber (1/1): I’m thinking, “Oh, God, no, not another log challenge.”</v>
      </c>
    </row>
    <row r="607">
      <c r="A607" s="6"/>
      <c r="B607" s="8" t="str">
        <f>IFERROR(__xludf.DUMMYFUNCTION("""COMPUTED_VALUE"""),"Amber (1/1): So we got a clue that said something about history repeats itself. So we’re all thinking, “Oh, it’s all the past clues that we’ve been given while we’re here on the Edge.” It’s maybe the combination boxes, you know, maybe it’s the trails.")</f>
        <v>Amber (1/1): So we got a clue that said something about history repeats itself. So we’re all thinking, “Oh, it’s all the past clues that we’ve been given while we’re here on the Edge.” It’s maybe the combination boxes, you know, maybe it’s the trails.</v>
      </c>
    </row>
    <row r="608">
      <c r="A608" s="6"/>
      <c r="B608" s="8" t="str">
        <f>IFERROR(__xludf.DUMMYFUNCTION("""COMPUTED_VALUE"""),"Amber (1/1): You bring family members here, it’s like you never knew we were suffering, ever. Everybody’s so happy. Everybody has energy. Every-- nobody’s thinking about hunger. Nobody’s thinking about anything else. Like, we’ve escaped for a few moments,"&amp;" and we’re as happy as can be.")</f>
        <v>Amber (1/1): You bring family members here, it’s like you never knew we were suffering, ever. Everybody’s so happy. Everybody has energy. Every-- nobody’s thinking about hunger. Nobody’s thinking about anything else. Like, we’ve escaped for a few moments, and we’re as happy as can be.</v>
      </c>
    </row>
    <row r="609">
      <c r="A609" s="6"/>
      <c r="B609" s="8" t="str">
        <f>IFERROR(__xludf.DUMMYFUNCTION("""COMPUTED_VALUE"""),"Amber (1/1): It was hard to see him still going to get those coconuts well after it was finished. That shows you that he’s not a quitter… and that he’s gonna keep on fighting.")</f>
        <v>Amber (1/1): It was hard to see him still going to get those coconuts well after it was finished. That shows you that he’s not a quitter… and that he’s gonna keep on fighting.</v>
      </c>
    </row>
    <row r="610">
      <c r="A610" s="6"/>
      <c r="B610" s="8" t="str">
        <f>IFERROR(__xludf.DUMMYFUNCTION("""COMPUTED_VALUE"""),"Amber (1/1): It’s insane that I’ve been here a month. And it seems like ages ago that I got here. However… crazy as it sounds, it’s kind of gone by quickly, too. I mean… as much as I hate this place, I’m sort of gonna miss it. (takes a moment and starts t"&amp;"earing up) It’s not really the people. It’s just, um… (sniffles) I’m gonna miss this amazing view. You know, it’s beautiful out here. It’s peaceful. Even though my husband is here-- thank God he’s here-- it’s forced me to slow down, take a break. I don’t "&amp;"do that at home. I never sit around. I’m just go, go, go. So, it’s… it’s a weird way to force yourself to sit down and just think about life and… what matters most and what you miss. Because what I miss about home are my kids. But I think what I’m gonna m"&amp;"iss about here is the simplicity of it all. You know, we don’t have any distractions or-- there’s nothing here. It’s simple. But that’s the blessing. You don’t get to do that at home.")</f>
        <v>Amber (1/1): It’s insane that I’ve been here a month. And it seems like ages ago that I got here. However… crazy as it sounds, it’s kind of gone by quickly, too. I mean… as much as I hate this place, I’m sort of gonna miss it. (takes a moment and starts tearing up) It’s not really the people. It’s just, um… (sniffles) I’m gonna miss this amazing view. You know, it’s beautiful out here. It’s peaceful. Even though my husband is here-- thank God he’s here-- it’s forced me to slow down, take a break. I don’t do that at home. I never sit around. I’m just go, go, go. So, it’s… it’s a weird way to force yourself to sit down and just think about life and… what matters most and what you miss. Because what I miss about home are my kids. But I think what I’m gonna miss about here is the simplicity of it all. You know, we don’t have any distractions or-- there’s nothing here. It’s simple. But that’s the blessing. You don’t get to do that at home.</v>
      </c>
    </row>
    <row r="611">
      <c r="A611" s="6"/>
      <c r="B611"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9" t="s">
        <v>20</v>
      </c>
    </row>
    <row r="2">
      <c r="A2" s="9" t="s">
        <v>21</v>
      </c>
    </row>
    <row r="3">
      <c r="A3" s="9" t="s">
        <v>22</v>
      </c>
    </row>
    <row r="4">
      <c r="A4" s="9" t="s">
        <v>23</v>
      </c>
    </row>
    <row r="5">
      <c r="A5" s="9" t="s">
        <v>24</v>
      </c>
    </row>
    <row r="6">
      <c r="A6" s="9" t="s">
        <v>25</v>
      </c>
    </row>
    <row r="7">
      <c r="A7" s="9" t="s">
        <v>26</v>
      </c>
    </row>
    <row r="8">
      <c r="A8" s="9" t="s">
        <v>27</v>
      </c>
    </row>
    <row r="9">
      <c r="A9" s="9" t="s">
        <v>28</v>
      </c>
    </row>
    <row r="10">
      <c r="A10" s="9" t="s">
        <v>29</v>
      </c>
    </row>
    <row r="11">
      <c r="A11" s="9" t="s">
        <v>30</v>
      </c>
    </row>
    <row r="12">
      <c r="A12" s="9" t="s">
        <v>31</v>
      </c>
    </row>
    <row r="13">
      <c r="A13" s="9" t="s">
        <v>32</v>
      </c>
    </row>
    <row r="14">
      <c r="A14" s="9" t="s">
        <v>33</v>
      </c>
    </row>
    <row r="15">
      <c r="A15" s="9" t="s">
        <v>34</v>
      </c>
    </row>
    <row r="16">
      <c r="A16" s="9" t="s">
        <v>35</v>
      </c>
    </row>
    <row r="17">
      <c r="A17" s="9" t="s">
        <v>36</v>
      </c>
    </row>
    <row r="18">
      <c r="A18" s="9" t="s">
        <v>37</v>
      </c>
    </row>
    <row r="19">
      <c r="A19" s="9" t="s">
        <v>38</v>
      </c>
    </row>
    <row r="20">
      <c r="A20" s="9" t="s">
        <v>39</v>
      </c>
    </row>
    <row r="21">
      <c r="A21" s="9" t="s">
        <v>40</v>
      </c>
    </row>
    <row r="22">
      <c r="A22" s="9" t="s">
        <v>41</v>
      </c>
    </row>
    <row r="23">
      <c r="A23" s="9" t="s">
        <v>42</v>
      </c>
    </row>
    <row r="24">
      <c r="A24" s="9" t="s">
        <v>43</v>
      </c>
    </row>
    <row r="25">
      <c r="A25" s="9" t="s">
        <v>44</v>
      </c>
    </row>
    <row r="26">
      <c r="A26" s="9" t="s">
        <v>45</v>
      </c>
    </row>
    <row r="27">
      <c r="A27" s="9" t="s">
        <v>46</v>
      </c>
    </row>
    <row r="28">
      <c r="A28" s="9" t="s">
        <v>47</v>
      </c>
    </row>
    <row r="29">
      <c r="A29" s="9" t="s">
        <v>48</v>
      </c>
    </row>
    <row r="30">
      <c r="A30" s="9" t="s">
        <v>49</v>
      </c>
    </row>
    <row r="31">
      <c r="A31" s="9" t="s">
        <v>50</v>
      </c>
    </row>
    <row r="32">
      <c r="A32" s="9" t="s">
        <v>51</v>
      </c>
    </row>
    <row r="33">
      <c r="A33" s="9" t="s">
        <v>52</v>
      </c>
    </row>
    <row r="34">
      <c r="A34" s="9" t="s">
        <v>53</v>
      </c>
    </row>
    <row r="35">
      <c r="A35" s="9" t="s">
        <v>54</v>
      </c>
    </row>
    <row r="36">
      <c r="A36" s="9" t="s">
        <v>55</v>
      </c>
    </row>
    <row r="37">
      <c r="A37" s="9" t="s">
        <v>56</v>
      </c>
    </row>
    <row r="38">
      <c r="A38" s="9" t="s">
        <v>57</v>
      </c>
    </row>
    <row r="39">
      <c r="A39" s="9" t="s">
        <v>58</v>
      </c>
    </row>
    <row r="40">
      <c r="A40" s="9" t="s">
        <v>59</v>
      </c>
    </row>
    <row r="41">
      <c r="A41" s="9" t="s">
        <v>60</v>
      </c>
    </row>
    <row r="42">
      <c r="A42" s="9" t="s">
        <v>61</v>
      </c>
    </row>
    <row r="43">
      <c r="A43" s="9" t="s">
        <v>62</v>
      </c>
    </row>
    <row r="44">
      <c r="A44" s="9" t="s">
        <v>63</v>
      </c>
    </row>
    <row r="45">
      <c r="A45" s="9" t="s">
        <v>64</v>
      </c>
    </row>
    <row r="46">
      <c r="A46" s="9" t="s">
        <v>65</v>
      </c>
    </row>
    <row r="47">
      <c r="A47" s="9" t="s">
        <v>66</v>
      </c>
    </row>
    <row r="48">
      <c r="A48" s="9" t="s">
        <v>67</v>
      </c>
    </row>
    <row r="49">
      <c r="A49" s="9" t="s">
        <v>68</v>
      </c>
    </row>
    <row r="50">
      <c r="A50" s="9" t="s">
        <v>69</v>
      </c>
    </row>
    <row r="51">
      <c r="A51" s="9" t="s">
        <v>70</v>
      </c>
    </row>
    <row r="52">
      <c r="A52" s="9" t="s">
        <v>71</v>
      </c>
    </row>
    <row r="53">
      <c r="A53" s="9" t="s">
        <v>72</v>
      </c>
    </row>
    <row r="54">
      <c r="A54" s="9" t="s">
        <v>73</v>
      </c>
    </row>
    <row r="55">
      <c r="A55" s="9" t="s">
        <v>74</v>
      </c>
    </row>
    <row r="56">
      <c r="A56" s="9" t="s">
        <v>75</v>
      </c>
    </row>
    <row r="57">
      <c r="A57" s="9" t="s">
        <v>76</v>
      </c>
    </row>
    <row r="58">
      <c r="A58" s="9" t="s">
        <v>77</v>
      </c>
    </row>
    <row r="59">
      <c r="A59" s="9" t="s">
        <v>78</v>
      </c>
    </row>
    <row r="60">
      <c r="A60" s="9" t="s">
        <v>79</v>
      </c>
    </row>
    <row r="61">
      <c r="A61" s="9" t="s">
        <v>80</v>
      </c>
    </row>
    <row r="62">
      <c r="A62" s="9" t="s">
        <v>81</v>
      </c>
    </row>
    <row r="63">
      <c r="A63" s="9" t="s">
        <v>82</v>
      </c>
    </row>
    <row r="64">
      <c r="A64" s="9" t="s">
        <v>83</v>
      </c>
    </row>
    <row r="65">
      <c r="A65" s="9" t="s">
        <v>84</v>
      </c>
    </row>
    <row r="66">
      <c r="A66" s="9" t="s">
        <v>85</v>
      </c>
    </row>
    <row r="67">
      <c r="A67" s="9" t="s">
        <v>86</v>
      </c>
    </row>
    <row r="68">
      <c r="A68" s="9" t="s">
        <v>87</v>
      </c>
    </row>
    <row r="69">
      <c r="A69" s="9" t="s">
        <v>88</v>
      </c>
    </row>
    <row r="70">
      <c r="A70" s="9" t="s">
        <v>89</v>
      </c>
    </row>
    <row r="71">
      <c r="A71" s="9" t="s">
        <v>90</v>
      </c>
    </row>
    <row r="72">
      <c r="A72" s="9" t="s">
        <v>91</v>
      </c>
    </row>
    <row r="73">
      <c r="A73" s="9" t="s">
        <v>92</v>
      </c>
    </row>
    <row r="74">
      <c r="A74" s="9" t="s">
        <v>93</v>
      </c>
    </row>
    <row r="75">
      <c r="A75" s="9" t="s">
        <v>94</v>
      </c>
    </row>
    <row r="76">
      <c r="A76" s="9" t="s">
        <v>95</v>
      </c>
    </row>
    <row r="77">
      <c r="A77" s="9" t="s">
        <v>96</v>
      </c>
    </row>
    <row r="78">
      <c r="A78" s="9" t="s">
        <v>97</v>
      </c>
    </row>
    <row r="79">
      <c r="A79" s="9" t="s">
        <v>98</v>
      </c>
    </row>
    <row r="80">
      <c r="A80" s="9" t="s">
        <v>99</v>
      </c>
    </row>
    <row r="81">
      <c r="A81" s="9" t="s">
        <v>100</v>
      </c>
    </row>
    <row r="82">
      <c r="A82" s="9" t="s">
        <v>101</v>
      </c>
    </row>
    <row r="83">
      <c r="A83" s="9" t="s">
        <v>102</v>
      </c>
    </row>
    <row r="84">
      <c r="A84" s="9" t="s">
        <v>103</v>
      </c>
    </row>
    <row r="85">
      <c r="A85" s="9" t="s">
        <v>104</v>
      </c>
    </row>
    <row r="86">
      <c r="A86" s="9" t="s">
        <v>105</v>
      </c>
    </row>
    <row r="87">
      <c r="A87" s="9" t="s">
        <v>106</v>
      </c>
    </row>
    <row r="88">
      <c r="A88" s="9" t="s">
        <v>107</v>
      </c>
    </row>
    <row r="89">
      <c r="A89" s="9" t="s">
        <v>108</v>
      </c>
    </row>
    <row r="90">
      <c r="A90" s="9" t="s">
        <v>109</v>
      </c>
    </row>
    <row r="91">
      <c r="A91" s="9" t="s">
        <v>110</v>
      </c>
    </row>
    <row r="92">
      <c r="A92" s="9" t="s">
        <v>111</v>
      </c>
    </row>
    <row r="93">
      <c r="A93" s="9" t="s">
        <v>112</v>
      </c>
    </row>
    <row r="94">
      <c r="A94" s="9" t="s">
        <v>113</v>
      </c>
    </row>
    <row r="95">
      <c r="A95" s="9" t="s">
        <v>114</v>
      </c>
    </row>
    <row r="96">
      <c r="A96" s="9" t="s">
        <v>115</v>
      </c>
    </row>
    <row r="97">
      <c r="A97" s="9" t="s">
        <v>116</v>
      </c>
    </row>
    <row r="98">
      <c r="A98" s="9" t="s">
        <v>117</v>
      </c>
    </row>
    <row r="99">
      <c r="A99" s="9" t="s">
        <v>118</v>
      </c>
    </row>
    <row r="100">
      <c r="A100" s="9" t="s">
        <v>119</v>
      </c>
    </row>
    <row r="101">
      <c r="A101" s="9" t="s">
        <v>120</v>
      </c>
    </row>
    <row r="102">
      <c r="A102" s="9" t="s">
        <v>121</v>
      </c>
    </row>
    <row r="103">
      <c r="A103" s="9" t="s">
        <v>122</v>
      </c>
    </row>
    <row r="104">
      <c r="A104" s="9" t="s">
        <v>123</v>
      </c>
    </row>
    <row r="105">
      <c r="A105" s="9" t="s">
        <v>124</v>
      </c>
    </row>
    <row r="106">
      <c r="A106" s="9" t="s">
        <v>125</v>
      </c>
    </row>
    <row r="107">
      <c r="A107" s="9" t="s">
        <v>126</v>
      </c>
    </row>
    <row r="108">
      <c r="A108" s="9" t="s">
        <v>127</v>
      </c>
    </row>
    <row r="109">
      <c r="A109" s="9" t="s">
        <v>128</v>
      </c>
    </row>
    <row r="110">
      <c r="A110" s="9" t="s">
        <v>129</v>
      </c>
    </row>
    <row r="111">
      <c r="A111" s="9" t="s">
        <v>130</v>
      </c>
    </row>
    <row r="112">
      <c r="A112" s="9" t="s">
        <v>131</v>
      </c>
    </row>
    <row r="113">
      <c r="A113" s="9" t="s">
        <v>132</v>
      </c>
    </row>
    <row r="114">
      <c r="A114" s="9" t="s">
        <v>133</v>
      </c>
    </row>
    <row r="115">
      <c r="A115" s="9" t="s">
        <v>134</v>
      </c>
    </row>
    <row r="116">
      <c r="A116" s="10" t="s">
        <v>135</v>
      </c>
    </row>
    <row r="117">
      <c r="A117" s="10" t="s">
        <v>136</v>
      </c>
    </row>
    <row r="118">
      <c r="A118" s="9" t="s">
        <v>137</v>
      </c>
    </row>
    <row r="119">
      <c r="A119" s="9" t="s">
        <v>138</v>
      </c>
    </row>
    <row r="120">
      <c r="A120" s="9" t="s">
        <v>139</v>
      </c>
    </row>
    <row r="121">
      <c r="A121" s="9" t="s">
        <v>140</v>
      </c>
    </row>
    <row r="122">
      <c r="A122" s="9" t="s">
        <v>141</v>
      </c>
    </row>
    <row r="123">
      <c r="A123" s="9" t="s">
        <v>142</v>
      </c>
    </row>
    <row r="124">
      <c r="A124" s="9" t="s">
        <v>143</v>
      </c>
    </row>
    <row r="125">
      <c r="A125" s="9" t="s">
        <v>144</v>
      </c>
    </row>
    <row r="126">
      <c r="A126" s="10" t="s">
        <v>145</v>
      </c>
    </row>
    <row r="127">
      <c r="A127" s="10" t="s">
        <v>146</v>
      </c>
    </row>
    <row r="128">
      <c r="A128" s="9" t="s">
        <v>147</v>
      </c>
    </row>
    <row r="129">
      <c r="A129" s="9" t="s">
        <v>148</v>
      </c>
    </row>
    <row r="130">
      <c r="A130" s="9" t="s">
        <v>149</v>
      </c>
    </row>
    <row r="131">
      <c r="A131" s="9" t="s">
        <v>150</v>
      </c>
    </row>
    <row r="132">
      <c r="A132" s="9" t="s">
        <v>151</v>
      </c>
    </row>
    <row r="133">
      <c r="A133" s="9" t="s">
        <v>152</v>
      </c>
    </row>
    <row r="134">
      <c r="A134" s="9" t="s">
        <v>153</v>
      </c>
    </row>
    <row r="135">
      <c r="A135" s="9" t="s">
        <v>154</v>
      </c>
    </row>
    <row r="136">
      <c r="A136" s="9" t="s">
        <v>155</v>
      </c>
    </row>
    <row r="137">
      <c r="A137" s="9" t="s">
        <v>156</v>
      </c>
    </row>
    <row r="138">
      <c r="A138" s="9" t="s">
        <v>157</v>
      </c>
    </row>
    <row r="139">
      <c r="A139" s="9" t="s">
        <v>158</v>
      </c>
    </row>
    <row r="140">
      <c r="A140" s="9" t="s">
        <v>159</v>
      </c>
    </row>
    <row r="141">
      <c r="A141" s="9" t="s">
        <v>160</v>
      </c>
    </row>
    <row r="142">
      <c r="A142" s="9" t="s">
        <v>161</v>
      </c>
    </row>
    <row r="143">
      <c r="A143" s="9" t="s">
        <v>162</v>
      </c>
    </row>
    <row r="144">
      <c r="A144" s="9" t="s">
        <v>163</v>
      </c>
    </row>
    <row r="145">
      <c r="A145" s="9" t="s">
        <v>164</v>
      </c>
    </row>
    <row r="146">
      <c r="A146" s="9" t="s">
        <v>165</v>
      </c>
    </row>
    <row r="147">
      <c r="A147" s="9" t="s">
        <v>166</v>
      </c>
    </row>
    <row r="148">
      <c r="A148" s="9" t="s">
        <v>167</v>
      </c>
    </row>
    <row r="149">
      <c r="A149" s="9" t="s">
        <v>168</v>
      </c>
    </row>
    <row r="150">
      <c r="A150" s="9" t="s">
        <v>169</v>
      </c>
    </row>
    <row r="151">
      <c r="A151" s="9" t="s">
        <v>170</v>
      </c>
    </row>
    <row r="152">
      <c r="A152" s="10" t="s">
        <v>171</v>
      </c>
    </row>
    <row r="153">
      <c r="A153" s="9" t="s">
        <v>172</v>
      </c>
    </row>
    <row r="154">
      <c r="A154" s="9" t="s">
        <v>173</v>
      </c>
    </row>
    <row r="155">
      <c r="A155" s="9" t="s">
        <v>174</v>
      </c>
    </row>
    <row r="156">
      <c r="A156" s="9" t="s">
        <v>175</v>
      </c>
    </row>
    <row r="157">
      <c r="A157" s="9" t="s">
        <v>176</v>
      </c>
    </row>
    <row r="158">
      <c r="A158" s="9" t="s">
        <v>177</v>
      </c>
    </row>
    <row r="159">
      <c r="A159" s="9" t="s">
        <v>178</v>
      </c>
    </row>
    <row r="160">
      <c r="A160" s="9" t="s">
        <v>179</v>
      </c>
    </row>
    <row r="161">
      <c r="A161" s="9" t="s">
        <v>180</v>
      </c>
    </row>
    <row r="162">
      <c r="A162" s="9" t="s">
        <v>181</v>
      </c>
    </row>
    <row r="163">
      <c r="A163" s="9" t="s">
        <v>182</v>
      </c>
    </row>
    <row r="164">
      <c r="A164" s="9" t="s">
        <v>183</v>
      </c>
    </row>
    <row r="165">
      <c r="A165" s="9" t="s">
        <v>184</v>
      </c>
    </row>
    <row r="166">
      <c r="A166" s="9" t="s">
        <v>185</v>
      </c>
    </row>
    <row r="167">
      <c r="A167" s="9" t="s">
        <v>186</v>
      </c>
    </row>
    <row r="168">
      <c r="A168" s="10" t="s">
        <v>187</v>
      </c>
    </row>
    <row r="169">
      <c r="A169" s="9" t="s">
        <v>188</v>
      </c>
    </row>
    <row r="170">
      <c r="A170" s="9" t="s">
        <v>189</v>
      </c>
    </row>
    <row r="171">
      <c r="A171" s="9" t="s">
        <v>190</v>
      </c>
    </row>
    <row r="172">
      <c r="A172" s="9" t="s">
        <v>191</v>
      </c>
    </row>
    <row r="173">
      <c r="A173" s="9" t="s">
        <v>192</v>
      </c>
    </row>
    <row r="174">
      <c r="A174" s="9" t="s">
        <v>193</v>
      </c>
    </row>
    <row r="175">
      <c r="A175" s="9" t="s">
        <v>194</v>
      </c>
    </row>
    <row r="176">
      <c r="A176" s="9" t="s">
        <v>195</v>
      </c>
    </row>
    <row r="177">
      <c r="A177" s="9" t="s">
        <v>196</v>
      </c>
    </row>
    <row r="178">
      <c r="A178" s="9" t="s">
        <v>197</v>
      </c>
    </row>
    <row r="179">
      <c r="A179" s="9" t="s">
        <v>198</v>
      </c>
    </row>
    <row r="180">
      <c r="A180" s="9" t="s">
        <v>199</v>
      </c>
    </row>
    <row r="181">
      <c r="A181" s="9" t="s">
        <v>200</v>
      </c>
    </row>
    <row r="182">
      <c r="A182" s="9" t="s">
        <v>201</v>
      </c>
    </row>
    <row r="183">
      <c r="A183" s="9" t="s">
        <v>202</v>
      </c>
    </row>
    <row r="184">
      <c r="A184" s="9" t="s">
        <v>203</v>
      </c>
    </row>
    <row r="185">
      <c r="A185" s="9" t="s">
        <v>204</v>
      </c>
    </row>
    <row r="186">
      <c r="A186" s="9" t="s">
        <v>205</v>
      </c>
    </row>
    <row r="187">
      <c r="A187" s="9" t="s">
        <v>206</v>
      </c>
    </row>
    <row r="188">
      <c r="A188" s="9" t="s">
        <v>207</v>
      </c>
    </row>
    <row r="189">
      <c r="A189" s="9" t="s">
        <v>208</v>
      </c>
    </row>
    <row r="190">
      <c r="A190" s="9" t="s">
        <v>209</v>
      </c>
    </row>
    <row r="191">
      <c r="A191" s="9" t="s">
        <v>210</v>
      </c>
    </row>
    <row r="192">
      <c r="A192" s="9" t="s">
        <v>211</v>
      </c>
    </row>
    <row r="193">
      <c r="A193" s="9" t="s">
        <v>212</v>
      </c>
    </row>
    <row r="194">
      <c r="A194" s="9" t="s">
        <v>213</v>
      </c>
    </row>
    <row r="195">
      <c r="A195" s="9" t="s">
        <v>214</v>
      </c>
    </row>
    <row r="196">
      <c r="A196" s="9" t="s">
        <v>215</v>
      </c>
    </row>
    <row r="197">
      <c r="A197" s="9" t="s">
        <v>216</v>
      </c>
    </row>
    <row r="198">
      <c r="A198" s="9" t="s">
        <v>217</v>
      </c>
    </row>
    <row r="199">
      <c r="A199" s="9" t="s">
        <v>218</v>
      </c>
    </row>
    <row r="200">
      <c r="A200" s="9" t="s">
        <v>219</v>
      </c>
    </row>
    <row r="201">
      <c r="A201" s="9" t="s">
        <v>220</v>
      </c>
    </row>
    <row r="202">
      <c r="A202" s="9" t="s">
        <v>221</v>
      </c>
    </row>
    <row r="203">
      <c r="A203" s="9" t="s">
        <v>222</v>
      </c>
    </row>
    <row r="204">
      <c r="A204" s="9" t="s">
        <v>223</v>
      </c>
    </row>
    <row r="205">
      <c r="A205" s="9" t="s">
        <v>224</v>
      </c>
    </row>
    <row r="206">
      <c r="A206" s="9" t="s">
        <v>225</v>
      </c>
    </row>
    <row r="207">
      <c r="A207" s="9" t="s">
        <v>226</v>
      </c>
    </row>
    <row r="208">
      <c r="A208" s="9" t="s">
        <v>227</v>
      </c>
    </row>
    <row r="209">
      <c r="A209" s="9" t="s">
        <v>228</v>
      </c>
    </row>
    <row r="210">
      <c r="A210" s="10" t="s">
        <v>229</v>
      </c>
    </row>
    <row r="211">
      <c r="A211" s="9" t="s">
        <v>230</v>
      </c>
    </row>
    <row r="212">
      <c r="A212" s="9" t="s">
        <v>231</v>
      </c>
    </row>
    <row r="213">
      <c r="A213" s="9" t="s">
        <v>232</v>
      </c>
    </row>
    <row r="214">
      <c r="A214" s="9" t="s">
        <v>233</v>
      </c>
    </row>
    <row r="215">
      <c r="A215" s="9" t="s">
        <v>234</v>
      </c>
    </row>
    <row r="216">
      <c r="A216" s="9" t="s">
        <v>235</v>
      </c>
    </row>
    <row r="217">
      <c r="A217" s="9" t="s">
        <v>236</v>
      </c>
    </row>
    <row r="218">
      <c r="A218" s="9" t="s">
        <v>237</v>
      </c>
    </row>
    <row r="219">
      <c r="A219" s="9" t="s">
        <v>238</v>
      </c>
    </row>
    <row r="220">
      <c r="A220" s="9" t="s">
        <v>239</v>
      </c>
    </row>
    <row r="221">
      <c r="A221" s="9" t="s">
        <v>240</v>
      </c>
    </row>
    <row r="222">
      <c r="A222" s="9" t="s">
        <v>241</v>
      </c>
    </row>
    <row r="223">
      <c r="A223" s="9" t="s">
        <v>242</v>
      </c>
    </row>
    <row r="224">
      <c r="A224" s="9" t="s">
        <v>243</v>
      </c>
    </row>
    <row r="225">
      <c r="A225" s="9" t="s">
        <v>244</v>
      </c>
    </row>
    <row r="226">
      <c r="A226" s="9" t="s">
        <v>245</v>
      </c>
    </row>
    <row r="227">
      <c r="A227" s="9" t="s">
        <v>246</v>
      </c>
    </row>
    <row r="228">
      <c r="A228" s="9" t="s">
        <v>247</v>
      </c>
    </row>
    <row r="229">
      <c r="A229" s="9" t="s">
        <v>248</v>
      </c>
    </row>
    <row r="230">
      <c r="A230" s="9" t="s">
        <v>249</v>
      </c>
    </row>
    <row r="231">
      <c r="A231" s="9" t="s">
        <v>250</v>
      </c>
    </row>
    <row r="232">
      <c r="A232" s="9" t="s">
        <v>251</v>
      </c>
    </row>
    <row r="233">
      <c r="A233" s="10" t="s">
        <v>252</v>
      </c>
    </row>
    <row r="234">
      <c r="A234" s="9" t="s">
        <v>253</v>
      </c>
    </row>
    <row r="235">
      <c r="A235" s="9" t="s">
        <v>254</v>
      </c>
    </row>
    <row r="236">
      <c r="A236" s="9" t="s">
        <v>255</v>
      </c>
    </row>
    <row r="237">
      <c r="A237" s="9" t="s">
        <v>256</v>
      </c>
    </row>
    <row r="238">
      <c r="A238" s="11" t="s">
        <v>257</v>
      </c>
    </row>
    <row r="239">
      <c r="A239" s="9" t="s">
        <v>258</v>
      </c>
    </row>
    <row r="240">
      <c r="A240" s="9" t="s">
        <v>259</v>
      </c>
    </row>
    <row r="241">
      <c r="A241" s="9" t="s">
        <v>260</v>
      </c>
    </row>
    <row r="242">
      <c r="A242" s="9" t="s">
        <v>261</v>
      </c>
    </row>
    <row r="243">
      <c r="A243" s="9" t="s">
        <v>262</v>
      </c>
    </row>
    <row r="244">
      <c r="A244" s="9" t="s">
        <v>263</v>
      </c>
    </row>
    <row r="245">
      <c r="A245" s="10" t="s">
        <v>264</v>
      </c>
    </row>
    <row r="246">
      <c r="A246" s="9" t="s">
        <v>265</v>
      </c>
    </row>
    <row r="247">
      <c r="A247" s="9" t="s">
        <v>266</v>
      </c>
    </row>
    <row r="248">
      <c r="A248" s="10" t="s">
        <v>267</v>
      </c>
    </row>
    <row r="249">
      <c r="A249" s="9" t="s">
        <v>268</v>
      </c>
    </row>
    <row r="250">
      <c r="A250" s="9" t="s">
        <v>269</v>
      </c>
    </row>
    <row r="251">
      <c r="A251" s="9" t="s">
        <v>270</v>
      </c>
    </row>
    <row r="252">
      <c r="A252" s="9" t="s">
        <v>271</v>
      </c>
    </row>
    <row r="253">
      <c r="A253" s="9" t="s">
        <v>272</v>
      </c>
    </row>
    <row r="254">
      <c r="A254" s="9" t="s">
        <v>273</v>
      </c>
    </row>
    <row r="255">
      <c r="A255" s="9" t="s">
        <v>274</v>
      </c>
    </row>
    <row r="256">
      <c r="A256" s="9" t="s">
        <v>275</v>
      </c>
    </row>
    <row r="257">
      <c r="A257" s="9" t="s">
        <v>276</v>
      </c>
    </row>
    <row r="258">
      <c r="A258" s="9" t="s">
        <v>277</v>
      </c>
    </row>
    <row r="259">
      <c r="A259" s="9" t="s">
        <v>278</v>
      </c>
    </row>
    <row r="260">
      <c r="A260" s="9" t="s">
        <v>279</v>
      </c>
    </row>
    <row r="261">
      <c r="A261" s="9" t="s">
        <v>280</v>
      </c>
    </row>
    <row r="262">
      <c r="A262" s="12" t="s">
        <v>281</v>
      </c>
    </row>
    <row r="263">
      <c r="A263" s="12" t="s">
        <v>282</v>
      </c>
    </row>
    <row r="264">
      <c r="A264" s="12" t="s">
        <v>283</v>
      </c>
    </row>
    <row r="265">
      <c r="A265" s="12" t="s">
        <v>284</v>
      </c>
    </row>
    <row r="266">
      <c r="A266" s="12" t="s">
        <v>285</v>
      </c>
    </row>
    <row r="267">
      <c r="A267" s="12" t="s">
        <v>286</v>
      </c>
    </row>
    <row r="268">
      <c r="A268" s="12" t="s">
        <v>287</v>
      </c>
    </row>
    <row r="269">
      <c r="A269" s="12" t="s">
        <v>288</v>
      </c>
    </row>
    <row r="270">
      <c r="A270" s="12" t="s">
        <v>289</v>
      </c>
    </row>
    <row r="271">
      <c r="A271" s="12" t="s">
        <v>290</v>
      </c>
    </row>
    <row r="272">
      <c r="A272" s="12" t="s">
        <v>291</v>
      </c>
    </row>
    <row r="273">
      <c r="A273" s="12" t="s">
        <v>292</v>
      </c>
    </row>
    <row r="274">
      <c r="A274" s="12" t="s">
        <v>293</v>
      </c>
    </row>
    <row r="275">
      <c r="A275" s="12" t="s">
        <v>294</v>
      </c>
    </row>
    <row r="276">
      <c r="A276" s="12" t="s">
        <v>295</v>
      </c>
    </row>
    <row r="277">
      <c r="A277" s="12" t="s">
        <v>296</v>
      </c>
    </row>
    <row r="278">
      <c r="A278" s="12" t="s">
        <v>297</v>
      </c>
    </row>
    <row r="279">
      <c r="A279" s="12" t="s">
        <v>298</v>
      </c>
    </row>
    <row r="280">
      <c r="A280" s="12" t="s">
        <v>299</v>
      </c>
    </row>
    <row r="281">
      <c r="A281" s="12" t="s">
        <v>300</v>
      </c>
    </row>
    <row r="282">
      <c r="A282" s="12" t="s">
        <v>301</v>
      </c>
    </row>
    <row r="283">
      <c r="A283" s="12" t="s">
        <v>302</v>
      </c>
    </row>
    <row r="284">
      <c r="A284" s="12" t="s">
        <v>303</v>
      </c>
    </row>
    <row r="285">
      <c r="A285" s="12" t="s">
        <v>304</v>
      </c>
    </row>
    <row r="286">
      <c r="A286" s="12" t="s">
        <v>305</v>
      </c>
    </row>
    <row r="287">
      <c r="A287" s="12" t="s">
        <v>306</v>
      </c>
    </row>
    <row r="288">
      <c r="A288" s="12" t="s">
        <v>307</v>
      </c>
    </row>
    <row r="289">
      <c r="A289" s="12" t="s">
        <v>308</v>
      </c>
    </row>
    <row r="290">
      <c r="A290" s="12" t="s">
        <v>309</v>
      </c>
    </row>
    <row r="291">
      <c r="A291" s="12" t="s">
        <v>310</v>
      </c>
    </row>
    <row r="292">
      <c r="A292" s="12" t="s">
        <v>311</v>
      </c>
    </row>
    <row r="293">
      <c r="A293" s="12" t="s">
        <v>312</v>
      </c>
    </row>
    <row r="294">
      <c r="A294" s="12" t="s">
        <v>313</v>
      </c>
    </row>
    <row r="295">
      <c r="A295" s="12" t="s">
        <v>314</v>
      </c>
    </row>
    <row r="296">
      <c r="A296" s="12" t="s">
        <v>315</v>
      </c>
    </row>
    <row r="297">
      <c r="A297" s="12" t="s">
        <v>316</v>
      </c>
    </row>
    <row r="298">
      <c r="A298" s="12" t="s">
        <v>317</v>
      </c>
    </row>
    <row r="299">
      <c r="A299" s="12" t="s">
        <v>318</v>
      </c>
    </row>
    <row r="300">
      <c r="A300" s="12" t="s">
        <v>319</v>
      </c>
    </row>
    <row r="301">
      <c r="A301" s="12" t="s">
        <v>320</v>
      </c>
    </row>
    <row r="302">
      <c r="A302" s="13" t="s">
        <v>321</v>
      </c>
    </row>
    <row r="303">
      <c r="A303" s="12" t="s">
        <v>322</v>
      </c>
    </row>
    <row r="304">
      <c r="A304" s="12" t="s">
        <v>323</v>
      </c>
    </row>
    <row r="305">
      <c r="A305" s="12" t="s">
        <v>324</v>
      </c>
    </row>
    <row r="306">
      <c r="A306" s="12" t="s">
        <v>325</v>
      </c>
    </row>
    <row r="307">
      <c r="A307" s="12" t="s">
        <v>326</v>
      </c>
    </row>
    <row r="308">
      <c r="A308" s="12" t="s">
        <v>327</v>
      </c>
    </row>
    <row r="309">
      <c r="A309" s="12" t="s">
        <v>328</v>
      </c>
    </row>
    <row r="310">
      <c r="A310" s="12" t="s">
        <v>329</v>
      </c>
    </row>
    <row r="311">
      <c r="A311" s="12" t="s">
        <v>330</v>
      </c>
    </row>
    <row r="312">
      <c r="A312" s="12" t="s">
        <v>331</v>
      </c>
    </row>
    <row r="313">
      <c r="A313" s="12" t="s">
        <v>332</v>
      </c>
    </row>
    <row r="314">
      <c r="A314" s="12" t="s">
        <v>333</v>
      </c>
    </row>
    <row r="315">
      <c r="A315" s="12" t="s">
        <v>334</v>
      </c>
    </row>
    <row r="316">
      <c r="A316" s="12" t="s">
        <v>335</v>
      </c>
    </row>
    <row r="317">
      <c r="A317" s="12" t="s">
        <v>336</v>
      </c>
    </row>
    <row r="318">
      <c r="A318" s="12" t="s">
        <v>337</v>
      </c>
    </row>
    <row r="319">
      <c r="A319" s="12" t="s">
        <v>338</v>
      </c>
    </row>
    <row r="320">
      <c r="A320" s="12" t="s">
        <v>339</v>
      </c>
    </row>
    <row r="321">
      <c r="A321" s="12" t="s">
        <v>340</v>
      </c>
    </row>
    <row r="322">
      <c r="A322" s="12" t="s">
        <v>341</v>
      </c>
    </row>
    <row r="323">
      <c r="A323" s="12" t="s">
        <v>342</v>
      </c>
    </row>
    <row r="324">
      <c r="A324" s="12" t="s">
        <v>343</v>
      </c>
    </row>
    <row r="325">
      <c r="A325" s="12" t="s">
        <v>344</v>
      </c>
    </row>
    <row r="326">
      <c r="A326" s="12" t="s">
        <v>345</v>
      </c>
    </row>
    <row r="327">
      <c r="A327" s="12" t="s">
        <v>346</v>
      </c>
    </row>
    <row r="328">
      <c r="A328" s="12" t="s">
        <v>347</v>
      </c>
    </row>
    <row r="329">
      <c r="A329" s="12" t="s">
        <v>348</v>
      </c>
    </row>
    <row r="330">
      <c r="A330" s="12" t="s">
        <v>349</v>
      </c>
    </row>
    <row r="331">
      <c r="A331" s="12" t="s">
        <v>350</v>
      </c>
    </row>
    <row r="332">
      <c r="A332" s="12" t="s">
        <v>351</v>
      </c>
    </row>
    <row r="333">
      <c r="A333" s="12" t="s">
        <v>352</v>
      </c>
    </row>
    <row r="334">
      <c r="A334" s="12" t="s">
        <v>353</v>
      </c>
    </row>
    <row r="335">
      <c r="A335" s="12" t="s">
        <v>354</v>
      </c>
    </row>
    <row r="336">
      <c r="A336" s="12" t="s">
        <v>355</v>
      </c>
    </row>
    <row r="337">
      <c r="A337" s="12" t="s">
        <v>356</v>
      </c>
    </row>
    <row r="338">
      <c r="A338" s="12" t="s">
        <v>357</v>
      </c>
    </row>
    <row r="339">
      <c r="A339" s="12" t="s">
        <v>358</v>
      </c>
    </row>
    <row r="340">
      <c r="A340" s="12" t="s">
        <v>359</v>
      </c>
    </row>
    <row r="341">
      <c r="A341" s="12" t="s">
        <v>360</v>
      </c>
    </row>
    <row r="342">
      <c r="A342" s="12" t="s">
        <v>361</v>
      </c>
    </row>
    <row r="343">
      <c r="A343" s="12" t="s">
        <v>362</v>
      </c>
    </row>
    <row r="344">
      <c r="A344" s="12" t="s">
        <v>363</v>
      </c>
    </row>
    <row r="345">
      <c r="A345" s="12" t="s">
        <v>364</v>
      </c>
    </row>
    <row r="346">
      <c r="A346" s="12" t="s">
        <v>365</v>
      </c>
    </row>
    <row r="347">
      <c r="A347" s="12" t="s">
        <v>366</v>
      </c>
    </row>
    <row r="348">
      <c r="A348" s="12" t="s">
        <v>367</v>
      </c>
    </row>
    <row r="349">
      <c r="A349" s="12" t="s">
        <v>368</v>
      </c>
    </row>
    <row r="350">
      <c r="A350" s="12" t="s">
        <v>369</v>
      </c>
    </row>
    <row r="351">
      <c r="A351" s="12" t="s">
        <v>370</v>
      </c>
    </row>
    <row r="352">
      <c r="A352" s="12" t="s">
        <v>371</v>
      </c>
    </row>
    <row r="353">
      <c r="A353" s="12" t="s">
        <v>372</v>
      </c>
    </row>
    <row r="354">
      <c r="A354" s="12" t="s">
        <v>373</v>
      </c>
    </row>
    <row r="355">
      <c r="A355" s="12" t="s">
        <v>374</v>
      </c>
    </row>
    <row r="356">
      <c r="A356" s="12" t="s">
        <v>375</v>
      </c>
    </row>
    <row r="357">
      <c r="A357" s="12" t="s">
        <v>376</v>
      </c>
    </row>
    <row r="358">
      <c r="A358" s="12" t="s">
        <v>377</v>
      </c>
    </row>
    <row r="359">
      <c r="A359" s="12" t="s">
        <v>378</v>
      </c>
    </row>
    <row r="360">
      <c r="A360" s="12" t="s">
        <v>379</v>
      </c>
    </row>
    <row r="361">
      <c r="A361" s="12" t="s">
        <v>380</v>
      </c>
    </row>
    <row r="362">
      <c r="A362" s="12" t="s">
        <v>381</v>
      </c>
    </row>
    <row r="363">
      <c r="A363" s="12" t="s">
        <v>382</v>
      </c>
    </row>
    <row r="364">
      <c r="A364" s="12" t="s">
        <v>383</v>
      </c>
    </row>
    <row r="365">
      <c r="A365" s="12" t="s">
        <v>384</v>
      </c>
    </row>
    <row r="366">
      <c r="A366" s="12" t="s">
        <v>385</v>
      </c>
    </row>
    <row r="367">
      <c r="A367" s="12" t="s">
        <v>386</v>
      </c>
    </row>
    <row r="368">
      <c r="A368" s="12" t="s">
        <v>387</v>
      </c>
    </row>
    <row r="369">
      <c r="A369" s="12" t="s">
        <v>388</v>
      </c>
    </row>
    <row r="370">
      <c r="A370" s="12" t="s">
        <v>389</v>
      </c>
    </row>
    <row r="371">
      <c r="A371" s="12" t="s">
        <v>390</v>
      </c>
    </row>
    <row r="372">
      <c r="A372" s="12" t="s">
        <v>391</v>
      </c>
    </row>
    <row r="373">
      <c r="A373" s="12" t="s">
        <v>392</v>
      </c>
    </row>
    <row r="374">
      <c r="A374" s="12" t="s">
        <v>393</v>
      </c>
    </row>
    <row r="375">
      <c r="A375" s="13" t="s">
        <v>394</v>
      </c>
    </row>
    <row r="376">
      <c r="A376" s="12" t="s">
        <v>395</v>
      </c>
    </row>
    <row r="377">
      <c r="A377" s="13" t="s">
        <v>396</v>
      </c>
    </row>
    <row r="378">
      <c r="A378" s="12" t="s">
        <v>397</v>
      </c>
    </row>
    <row r="379">
      <c r="A379" s="12" t="s">
        <v>398</v>
      </c>
    </row>
    <row r="380">
      <c r="A380" s="12" t="s">
        <v>399</v>
      </c>
    </row>
    <row r="381">
      <c r="A381" s="12" t="s">
        <v>400</v>
      </c>
    </row>
    <row r="382">
      <c r="A382" s="12" t="s">
        <v>401</v>
      </c>
    </row>
    <row r="383">
      <c r="A383" s="12" t="s">
        <v>402</v>
      </c>
    </row>
    <row r="384">
      <c r="A384" s="12" t="s">
        <v>403</v>
      </c>
    </row>
    <row r="385">
      <c r="A385" s="12" t="s">
        <v>404</v>
      </c>
    </row>
    <row r="386">
      <c r="A386" s="12" t="s">
        <v>405</v>
      </c>
    </row>
    <row r="387">
      <c r="A387" s="13" t="s">
        <v>406</v>
      </c>
    </row>
    <row r="388">
      <c r="A388" s="13" t="s">
        <v>407</v>
      </c>
    </row>
    <row r="389">
      <c r="A389" s="12" t="s">
        <v>408</v>
      </c>
    </row>
    <row r="390">
      <c r="A390" s="12" t="s">
        <v>409</v>
      </c>
    </row>
    <row r="391">
      <c r="A391" s="12" t="s">
        <v>410</v>
      </c>
    </row>
    <row r="392">
      <c r="A392" s="12" t="s">
        <v>411</v>
      </c>
    </row>
    <row r="393">
      <c r="A393" s="12" t="s">
        <v>412</v>
      </c>
    </row>
    <row r="394">
      <c r="A394" s="12" t="s">
        <v>413</v>
      </c>
    </row>
    <row r="395">
      <c r="A395" s="12" t="s">
        <v>414</v>
      </c>
    </row>
    <row r="396">
      <c r="A396" s="12" t="s">
        <v>415</v>
      </c>
    </row>
    <row r="397">
      <c r="A397" s="12" t="s">
        <v>416</v>
      </c>
    </row>
    <row r="398">
      <c r="A398" s="12" t="s">
        <v>417</v>
      </c>
    </row>
    <row r="399">
      <c r="A399" s="12" t="s">
        <v>418</v>
      </c>
    </row>
    <row r="400">
      <c r="A400" s="12" t="s">
        <v>419</v>
      </c>
    </row>
    <row r="401">
      <c r="A401" s="12" t="s">
        <v>420</v>
      </c>
    </row>
    <row r="402">
      <c r="A402" s="12" t="s">
        <v>421</v>
      </c>
    </row>
    <row r="403">
      <c r="A403" s="12" t="s">
        <v>422</v>
      </c>
    </row>
    <row r="404">
      <c r="A404" s="12" t="s">
        <v>423</v>
      </c>
    </row>
    <row r="405">
      <c r="A405" s="12" t="s">
        <v>424</v>
      </c>
    </row>
    <row r="406">
      <c r="A406" s="12" t="s">
        <v>425</v>
      </c>
    </row>
    <row r="407">
      <c r="A407" s="12" t="s">
        <v>426</v>
      </c>
    </row>
    <row r="408">
      <c r="A408" s="12" t="s">
        <v>427</v>
      </c>
    </row>
    <row r="409">
      <c r="A409" s="12" t="s">
        <v>428</v>
      </c>
    </row>
    <row r="410">
      <c r="A410" s="12" t="s">
        <v>429</v>
      </c>
    </row>
    <row r="411">
      <c r="A411" s="13" t="s">
        <v>430</v>
      </c>
    </row>
    <row r="412">
      <c r="A412" s="12" t="s">
        <v>431</v>
      </c>
    </row>
    <row r="413">
      <c r="A413" s="12" t="s">
        <v>432</v>
      </c>
    </row>
    <row r="414">
      <c r="A414" s="13" t="s">
        <v>433</v>
      </c>
    </row>
    <row r="415">
      <c r="A415" s="12" t="s">
        <v>434</v>
      </c>
    </row>
    <row r="416">
      <c r="A416" s="12" t="s">
        <v>435</v>
      </c>
    </row>
    <row r="417">
      <c r="A417" s="12" t="s">
        <v>436</v>
      </c>
    </row>
    <row r="418">
      <c r="A418" s="12" t="s">
        <v>437</v>
      </c>
    </row>
    <row r="419">
      <c r="A419" s="12" t="s">
        <v>438</v>
      </c>
    </row>
    <row r="420">
      <c r="A420" s="12" t="s">
        <v>439</v>
      </c>
    </row>
    <row r="421">
      <c r="A421" s="12" t="s">
        <v>440</v>
      </c>
    </row>
    <row r="422">
      <c r="A422" s="12" t="s">
        <v>441</v>
      </c>
    </row>
    <row r="423">
      <c r="A423" s="12" t="s">
        <v>442</v>
      </c>
    </row>
    <row r="424">
      <c r="A424" s="12" t="s">
        <v>443</v>
      </c>
    </row>
    <row r="425">
      <c r="A425" s="12" t="s">
        <v>444</v>
      </c>
    </row>
    <row r="426">
      <c r="A426" s="12" t="s">
        <v>445</v>
      </c>
    </row>
    <row r="427">
      <c r="A427" s="12" t="s">
        <v>446</v>
      </c>
    </row>
    <row r="428">
      <c r="A428" s="12" t="s">
        <v>447</v>
      </c>
    </row>
    <row r="429">
      <c r="A429" s="13" t="s">
        <v>448</v>
      </c>
    </row>
    <row r="430">
      <c r="A430" s="12" t="s">
        <v>449</v>
      </c>
    </row>
    <row r="431">
      <c r="A431" s="12" t="s">
        <v>450</v>
      </c>
    </row>
    <row r="432">
      <c r="A432" s="12" t="s">
        <v>451</v>
      </c>
    </row>
    <row r="433">
      <c r="A433" s="12" t="s">
        <v>452</v>
      </c>
    </row>
    <row r="434">
      <c r="A434" s="12" t="s">
        <v>453</v>
      </c>
    </row>
    <row r="435">
      <c r="A435" s="12" t="s">
        <v>454</v>
      </c>
    </row>
    <row r="436">
      <c r="A436" s="12" t="s">
        <v>455</v>
      </c>
    </row>
    <row r="437">
      <c r="A437" s="13" t="s">
        <v>456</v>
      </c>
    </row>
    <row r="438">
      <c r="A438" s="13" t="s">
        <v>457</v>
      </c>
    </row>
    <row r="439">
      <c r="A439" s="12" t="s">
        <v>458</v>
      </c>
    </row>
    <row r="440">
      <c r="A440" s="12" t="s">
        <v>459</v>
      </c>
    </row>
    <row r="441">
      <c r="A441" s="12" t="s">
        <v>460</v>
      </c>
    </row>
    <row r="442">
      <c r="A442" s="12" t="s">
        <v>461</v>
      </c>
    </row>
    <row r="443">
      <c r="A443" s="12" t="s">
        <v>462</v>
      </c>
    </row>
    <row r="444">
      <c r="A444" s="12" t="s">
        <v>463</v>
      </c>
    </row>
    <row r="445">
      <c r="A445" s="12" t="s">
        <v>464</v>
      </c>
    </row>
    <row r="446">
      <c r="A446" s="12" t="s">
        <v>465</v>
      </c>
    </row>
    <row r="447">
      <c r="A447" s="12" t="s">
        <v>466</v>
      </c>
    </row>
    <row r="448">
      <c r="A448" s="12" t="s">
        <v>467</v>
      </c>
    </row>
    <row r="449">
      <c r="A449" s="12" t="s">
        <v>468</v>
      </c>
    </row>
    <row r="450">
      <c r="A450" s="13" t="s">
        <v>469</v>
      </c>
    </row>
    <row r="451">
      <c r="A451" s="12" t="s">
        <v>470</v>
      </c>
    </row>
    <row r="452">
      <c r="A452" s="12" t="s">
        <v>471</v>
      </c>
    </row>
    <row r="453">
      <c r="A453" s="12" t="s">
        <v>472</v>
      </c>
    </row>
    <row r="454">
      <c r="A454" s="12" t="s">
        <v>473</v>
      </c>
    </row>
    <row r="455">
      <c r="A455" s="12" t="s">
        <v>474</v>
      </c>
    </row>
    <row r="456">
      <c r="A456" s="12" t="s">
        <v>475</v>
      </c>
    </row>
    <row r="457">
      <c r="A457" s="12" t="s">
        <v>476</v>
      </c>
    </row>
    <row r="458">
      <c r="A458" s="12" t="s">
        <v>477</v>
      </c>
    </row>
    <row r="459">
      <c r="A459" s="12" t="s">
        <v>478</v>
      </c>
    </row>
    <row r="460">
      <c r="A460" s="12" t="s">
        <v>479</v>
      </c>
    </row>
    <row r="461">
      <c r="A461" s="12" t="s">
        <v>480</v>
      </c>
    </row>
    <row r="462">
      <c r="A462" s="12" t="s">
        <v>481</v>
      </c>
    </row>
    <row r="463">
      <c r="A463" s="12" t="s">
        <v>482</v>
      </c>
    </row>
    <row r="464">
      <c r="A464" s="12" t="s">
        <v>483</v>
      </c>
    </row>
    <row r="465">
      <c r="A465" s="12" t="s">
        <v>484</v>
      </c>
    </row>
    <row r="466">
      <c r="A466" s="12" t="s">
        <v>485</v>
      </c>
    </row>
    <row r="467">
      <c r="A467" s="12" t="s">
        <v>486</v>
      </c>
    </row>
    <row r="468">
      <c r="A468" s="12" t="s">
        <v>487</v>
      </c>
    </row>
    <row r="469">
      <c r="A469" s="12" t="s">
        <v>488</v>
      </c>
    </row>
    <row r="470">
      <c r="A470" s="12" t="s">
        <v>489</v>
      </c>
    </row>
    <row r="471">
      <c r="A471" s="12" t="s">
        <v>490</v>
      </c>
    </row>
    <row r="472">
      <c r="A472" s="12" t="s">
        <v>491</v>
      </c>
    </row>
    <row r="473">
      <c r="A473" s="12" t="s">
        <v>492</v>
      </c>
    </row>
    <row r="474">
      <c r="A474" s="12" t="s">
        <v>493</v>
      </c>
    </row>
    <row r="475">
      <c r="A475" s="12" t="s">
        <v>494</v>
      </c>
    </row>
    <row r="476">
      <c r="A476" s="12" t="s">
        <v>495</v>
      </c>
    </row>
    <row r="477">
      <c r="A477" s="12" t="s">
        <v>496</v>
      </c>
    </row>
    <row r="478">
      <c r="A478" s="13" t="s">
        <v>497</v>
      </c>
    </row>
    <row r="479">
      <c r="A479" s="12" t="s">
        <v>498</v>
      </c>
    </row>
    <row r="480">
      <c r="A480" s="12" t="s">
        <v>499</v>
      </c>
    </row>
    <row r="481">
      <c r="A481" s="13" t="s">
        <v>500</v>
      </c>
    </row>
    <row r="482">
      <c r="A482" s="12" t="s">
        <v>501</v>
      </c>
    </row>
    <row r="483">
      <c r="A483" s="12" t="s">
        <v>502</v>
      </c>
    </row>
    <row r="484">
      <c r="A484" s="12" t="s">
        <v>503</v>
      </c>
    </row>
    <row r="485">
      <c r="A485" s="12" t="s">
        <v>504</v>
      </c>
    </row>
    <row r="486">
      <c r="A486" s="12" t="s">
        <v>505</v>
      </c>
    </row>
    <row r="487">
      <c r="A487" s="12" t="s">
        <v>506</v>
      </c>
    </row>
    <row r="488">
      <c r="A488" s="12" t="s">
        <v>507</v>
      </c>
    </row>
    <row r="489">
      <c r="A489" s="12" t="s">
        <v>508</v>
      </c>
    </row>
    <row r="490">
      <c r="A490" s="12" t="s">
        <v>509</v>
      </c>
    </row>
    <row r="491">
      <c r="A491" s="12" t="s">
        <v>510</v>
      </c>
    </row>
    <row r="492">
      <c r="A492" s="12" t="s">
        <v>511</v>
      </c>
    </row>
    <row r="493">
      <c r="A493" s="12" t="s">
        <v>512</v>
      </c>
    </row>
    <row r="494">
      <c r="A494" s="12" t="s">
        <v>513</v>
      </c>
    </row>
    <row r="495">
      <c r="A495" s="12" t="s">
        <v>514</v>
      </c>
    </row>
    <row r="496">
      <c r="A496" s="12" t="s">
        <v>515</v>
      </c>
    </row>
    <row r="497">
      <c r="A497" s="12" t="s">
        <v>516</v>
      </c>
    </row>
    <row r="498">
      <c r="A498" s="12" t="s">
        <v>517</v>
      </c>
    </row>
    <row r="499">
      <c r="A499" s="12" t="s">
        <v>518</v>
      </c>
    </row>
    <row r="500">
      <c r="A500" s="12" t="s">
        <v>519</v>
      </c>
    </row>
    <row r="501">
      <c r="A501" s="13" t="s">
        <v>520</v>
      </c>
    </row>
    <row r="502">
      <c r="A502" s="12" t="s">
        <v>521</v>
      </c>
    </row>
    <row r="503">
      <c r="A503" s="12" t="s">
        <v>522</v>
      </c>
    </row>
    <row r="504">
      <c r="A504" s="12" t="s">
        <v>523</v>
      </c>
    </row>
    <row r="505">
      <c r="A505" s="12" t="s">
        <v>524</v>
      </c>
    </row>
    <row r="506">
      <c r="A506" s="12" t="s">
        <v>525</v>
      </c>
    </row>
    <row r="507">
      <c r="A507" s="12" t="s">
        <v>526</v>
      </c>
    </row>
    <row r="508">
      <c r="A508" s="12" t="s">
        <v>527</v>
      </c>
    </row>
    <row r="509">
      <c r="A509" s="12" t="s">
        <v>528</v>
      </c>
    </row>
    <row r="510">
      <c r="A510" s="12" t="s">
        <v>529</v>
      </c>
    </row>
    <row r="511">
      <c r="A511" s="12" t="s">
        <v>530</v>
      </c>
    </row>
    <row r="512">
      <c r="A512" s="12" t="s">
        <v>531</v>
      </c>
    </row>
    <row r="513">
      <c r="A513" s="12" t="s">
        <v>532</v>
      </c>
    </row>
    <row r="514">
      <c r="A514" s="12" t="s">
        <v>533</v>
      </c>
    </row>
    <row r="515">
      <c r="A515" s="12" t="s">
        <v>534</v>
      </c>
    </row>
    <row r="516">
      <c r="A516" s="12" t="s">
        <v>535</v>
      </c>
    </row>
    <row r="517">
      <c r="A517" s="12" t="s">
        <v>536</v>
      </c>
    </row>
    <row r="518">
      <c r="A518" s="12" t="s">
        <v>537</v>
      </c>
    </row>
    <row r="519">
      <c r="A519" s="12" t="s">
        <v>538</v>
      </c>
    </row>
    <row r="520">
      <c r="A520" s="12" t="s">
        <v>539</v>
      </c>
    </row>
    <row r="521">
      <c r="A521" s="12" t="s">
        <v>540</v>
      </c>
    </row>
    <row r="522">
      <c r="A522" s="13" t="s">
        <v>541</v>
      </c>
    </row>
    <row r="523">
      <c r="A523" s="12" t="s">
        <v>542</v>
      </c>
    </row>
    <row r="524">
      <c r="A524" s="12" t="s">
        <v>543</v>
      </c>
    </row>
    <row r="525">
      <c r="A525" s="12" t="s">
        <v>544</v>
      </c>
    </row>
    <row r="526">
      <c r="A526" s="12" t="s">
        <v>545</v>
      </c>
    </row>
    <row r="527">
      <c r="A527" s="12" t="s">
        <v>546</v>
      </c>
    </row>
    <row r="528">
      <c r="A528" s="12" t="s">
        <v>547</v>
      </c>
    </row>
    <row r="529">
      <c r="A529" s="12" t="s">
        <v>548</v>
      </c>
    </row>
    <row r="530">
      <c r="A530" s="12" t="s">
        <v>549</v>
      </c>
    </row>
    <row r="531">
      <c r="A531" s="12" t="s">
        <v>550</v>
      </c>
    </row>
    <row r="532">
      <c r="A532" s="12" t="s">
        <v>551</v>
      </c>
    </row>
    <row r="533">
      <c r="A533" s="12" t="s">
        <v>552</v>
      </c>
    </row>
    <row r="534">
      <c r="A534" s="12" t="s">
        <v>553</v>
      </c>
    </row>
    <row r="535">
      <c r="A535" s="12" t="s">
        <v>554</v>
      </c>
    </row>
    <row r="536">
      <c r="A536" s="12" t="s">
        <v>555</v>
      </c>
    </row>
    <row r="537">
      <c r="A537" s="12" t="s">
        <v>556</v>
      </c>
    </row>
    <row r="538">
      <c r="A538" s="12" t="s">
        <v>557</v>
      </c>
    </row>
    <row r="539">
      <c r="A539" s="12" t="s">
        <v>558</v>
      </c>
    </row>
    <row r="540">
      <c r="A540" s="12" t="s">
        <v>559</v>
      </c>
    </row>
    <row r="541">
      <c r="A541" s="12" t="s">
        <v>560</v>
      </c>
    </row>
    <row r="542">
      <c r="A542" s="12" t="s">
        <v>561</v>
      </c>
    </row>
    <row r="543">
      <c r="A543" s="12" t="s">
        <v>562</v>
      </c>
    </row>
    <row r="544">
      <c r="A544" s="12" t="s">
        <v>563</v>
      </c>
    </row>
    <row r="545">
      <c r="A545" s="12" t="s">
        <v>564</v>
      </c>
    </row>
    <row r="546">
      <c r="A546" s="12" t="s">
        <v>565</v>
      </c>
    </row>
    <row r="547">
      <c r="A547" s="12" t="s">
        <v>566</v>
      </c>
    </row>
    <row r="548">
      <c r="A548" s="12" t="s">
        <v>567</v>
      </c>
    </row>
    <row r="549">
      <c r="A549" s="12" t="s">
        <v>568</v>
      </c>
    </row>
    <row r="550">
      <c r="A550" s="12" t="s">
        <v>569</v>
      </c>
    </row>
    <row r="551">
      <c r="A551" s="12" t="s">
        <v>570</v>
      </c>
    </row>
    <row r="552">
      <c r="A552" s="12" t="s">
        <v>571</v>
      </c>
    </row>
    <row r="553">
      <c r="A553" s="12" t="s">
        <v>572</v>
      </c>
    </row>
    <row r="554">
      <c r="A554" s="12" t="s">
        <v>573</v>
      </c>
    </row>
    <row r="555">
      <c r="A555" s="12" t="s">
        <v>574</v>
      </c>
    </row>
    <row r="556">
      <c r="A556" s="12" t="s">
        <v>575</v>
      </c>
    </row>
    <row r="557">
      <c r="A557" s="12" t="s">
        <v>576</v>
      </c>
    </row>
    <row r="558">
      <c r="A558" s="12" t="s">
        <v>577</v>
      </c>
    </row>
    <row r="559">
      <c r="A559" s="12" t="s">
        <v>578</v>
      </c>
    </row>
    <row r="560">
      <c r="A560" s="12" t="s">
        <v>579</v>
      </c>
    </row>
    <row r="561">
      <c r="A561" s="12" t="s">
        <v>580</v>
      </c>
    </row>
    <row r="562">
      <c r="A562" s="12" t="s">
        <v>581</v>
      </c>
    </row>
    <row r="563">
      <c r="A563" s="12" t="s">
        <v>582</v>
      </c>
    </row>
    <row r="564">
      <c r="A564" s="12" t="s">
        <v>583</v>
      </c>
    </row>
    <row r="565">
      <c r="A565" s="12" t="s">
        <v>584</v>
      </c>
    </row>
    <row r="566">
      <c r="A566" s="12" t="s">
        <v>585</v>
      </c>
    </row>
    <row r="567">
      <c r="A567" s="12" t="s">
        <v>586</v>
      </c>
    </row>
    <row r="568">
      <c r="A568" s="12" t="s">
        <v>587</v>
      </c>
    </row>
    <row r="569">
      <c r="A569" s="12" t="s">
        <v>588</v>
      </c>
    </row>
    <row r="570">
      <c r="A570" s="12" t="s">
        <v>589</v>
      </c>
    </row>
    <row r="571">
      <c r="A571" s="12" t="s">
        <v>590</v>
      </c>
    </row>
    <row r="572">
      <c r="A572" s="12" t="s">
        <v>591</v>
      </c>
    </row>
    <row r="573">
      <c r="A573" s="12" t="s">
        <v>592</v>
      </c>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sheetData>
  <drawing r:id="rId1"/>
</worksheet>
</file>