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0784966/Work/MuridRodentTroughs/dataAnalysis/troughFitting/"/>
    </mc:Choice>
  </mc:AlternateContent>
  <xr:revisionPtr revIDLastSave="0" documentId="13_ncr:1_{C9DEA996-D078-034B-9493-E8F4E6FC8126}" xr6:coauthVersionLast="45" xr6:coauthVersionMax="45" xr10:uidLastSave="{00000000-0000-0000-0000-000000000000}"/>
  <bookViews>
    <workbookView xWindow="900" yWindow="1340" windowWidth="28040" windowHeight="17440" xr2:uid="{C1155435-415A-0346-ABC8-1AC5561D4F6D}"/>
  </bookViews>
  <sheets>
    <sheet name="Table SXX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" i="1" l="1"/>
  <c r="T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2" i="1"/>
  <c r="Q3" i="1" l="1"/>
  <c r="Q4" i="1"/>
  <c r="Q5" i="1"/>
  <c r="T5" i="1" s="1"/>
  <c r="Q6" i="1"/>
  <c r="T6" i="1" s="1"/>
  <c r="Q7" i="1"/>
  <c r="R3" i="1"/>
  <c r="U3" i="1" s="1"/>
  <c r="R6" i="1"/>
  <c r="U6" i="1" s="1"/>
  <c r="U4" i="1"/>
  <c r="U5" i="1"/>
  <c r="U7" i="1"/>
  <c r="U8" i="1"/>
  <c r="U10" i="1"/>
  <c r="U11" i="1"/>
  <c r="U13" i="1"/>
  <c r="U14" i="1"/>
  <c r="U16" i="1"/>
  <c r="U17" i="1"/>
  <c r="U19" i="1"/>
  <c r="U20" i="1"/>
  <c r="U22" i="1"/>
  <c r="U23" i="1"/>
  <c r="U25" i="1"/>
  <c r="U2" i="1"/>
  <c r="R24" i="1"/>
  <c r="U24" i="1" s="1"/>
  <c r="R21" i="1"/>
  <c r="U21" i="1" s="1"/>
  <c r="R18" i="1"/>
  <c r="U18" i="1" s="1"/>
  <c r="R15" i="1"/>
  <c r="U15" i="1" s="1"/>
  <c r="R12" i="1"/>
  <c r="U12" i="1" s="1"/>
  <c r="R9" i="1"/>
  <c r="U9" i="1" s="1"/>
  <c r="T4" i="1"/>
  <c r="T7" i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T25" i="1" s="1"/>
  <c r="T2" i="1"/>
  <c r="V12" i="1" l="1"/>
  <c r="V25" i="1"/>
  <c r="V21" i="1"/>
  <c r="V17" i="1"/>
  <c r="V9" i="1"/>
  <c r="V23" i="1"/>
  <c r="V11" i="1"/>
  <c r="V24" i="1"/>
  <c r="W12" i="1" s="1"/>
  <c r="V22" i="1"/>
  <c r="V16" i="1"/>
  <c r="V10" i="1"/>
  <c r="V2" i="1"/>
  <c r="V20" i="1"/>
  <c r="V14" i="1"/>
  <c r="V8" i="1"/>
  <c r="V18" i="1"/>
  <c r="V19" i="1"/>
  <c r="V13" i="1"/>
  <c r="W13" i="1" s="1"/>
  <c r="W11" i="1"/>
  <c r="V7" i="1"/>
  <c r="V3" i="1"/>
  <c r="W3" i="1" s="1"/>
  <c r="V6" i="1"/>
  <c r="V4" i="1"/>
  <c r="W4" i="1" s="1"/>
  <c r="V5" i="1"/>
  <c r="W5" i="1" s="1"/>
  <c r="W10" i="1" l="1"/>
  <c r="W7" i="1"/>
  <c r="W2" i="1"/>
  <c r="W9" i="1"/>
  <c r="W8" i="1"/>
  <c r="W6" i="1"/>
</calcChain>
</file>

<file path=xl/sharedStrings.xml><?xml version="1.0" encoding="utf-8"?>
<sst xmlns="http://schemas.openxmlformats.org/spreadsheetml/2006/main" count="74" uniqueCount="31">
  <si>
    <t>AIC</t>
  </si>
  <si>
    <t>NeSa_1</t>
  </si>
  <si>
    <t>NeSa_1_sd</t>
  </si>
  <si>
    <t>NeSa_2</t>
  </si>
  <si>
    <t>NeSa_2_sd</t>
  </si>
  <si>
    <t>pa_1</t>
  </si>
  <si>
    <t>pa_1_sd</t>
  </si>
  <si>
    <t>pa_2</t>
  </si>
  <si>
    <t>pa_2_sd</t>
  </si>
  <si>
    <t>Model</t>
  </si>
  <si>
    <t>BGS+SWEEPS</t>
  </si>
  <si>
    <t>Map</t>
  </si>
  <si>
    <t>castaneus</t>
  </si>
  <si>
    <t>BGS</t>
  </si>
  <si>
    <t>Element</t>
  </si>
  <si>
    <t>exons</t>
  </si>
  <si>
    <t>Cox</t>
  </si>
  <si>
    <t>CNEs</t>
  </si>
  <si>
    <t>single class</t>
  </si>
  <si>
    <t>two classes</t>
  </si>
  <si>
    <t>exponential</t>
  </si>
  <si>
    <t>DFE</t>
  </si>
  <si>
    <t>pi_0</t>
  </si>
  <si>
    <t>Sites (Mbp)</t>
  </si>
  <si>
    <r>
      <t>s</t>
    </r>
    <r>
      <rPr>
        <b/>
        <vertAlign val="superscript"/>
        <sz val="12"/>
        <color rgb="FF000000"/>
        <rFont val="Gill Sans"/>
        <family val="2"/>
      </rPr>
      <t>2</t>
    </r>
    <r>
      <rPr>
        <b/>
        <vertAlign val="subscript"/>
        <sz val="12"/>
        <color rgb="FF000000"/>
        <rFont val="Gill Sans"/>
        <family val="2"/>
      </rPr>
      <t>1</t>
    </r>
  </si>
  <si>
    <r>
      <t>s</t>
    </r>
    <r>
      <rPr>
        <b/>
        <vertAlign val="superscript"/>
        <sz val="12"/>
        <color rgb="FF000000"/>
        <rFont val="Gill Sans"/>
        <family val="2"/>
      </rPr>
      <t>2</t>
    </r>
    <r>
      <rPr>
        <b/>
        <vertAlign val="subscript"/>
        <sz val="12"/>
        <color rgb="FF000000"/>
        <rFont val="Gill Sans"/>
        <family val="2"/>
      </rPr>
      <t>2</t>
    </r>
  </si>
  <si>
    <r>
      <t>Δ</t>
    </r>
    <r>
      <rPr>
        <b/>
        <i/>
        <sz val="12"/>
        <color rgb="FF000000"/>
        <rFont val="Gill Sans"/>
        <family val="2"/>
      </rPr>
      <t>W</t>
    </r>
    <r>
      <rPr>
        <b/>
        <i/>
        <vertAlign val="subscript"/>
        <sz val="12"/>
        <color rgb="FF000000"/>
        <rFont val="Gill Sans"/>
        <family val="2"/>
      </rPr>
      <t>1</t>
    </r>
  </si>
  <si>
    <r>
      <t>Δ</t>
    </r>
    <r>
      <rPr>
        <b/>
        <i/>
        <sz val="12"/>
        <color rgb="FF000000"/>
        <rFont val="Gill Sans"/>
        <family val="2"/>
      </rPr>
      <t>W</t>
    </r>
    <r>
      <rPr>
        <b/>
        <i/>
        <vertAlign val="subscript"/>
        <sz val="12"/>
        <color rgb="FF000000"/>
        <rFont val="Gill Sans"/>
        <family val="2"/>
      </rPr>
      <t>2</t>
    </r>
  </si>
  <si>
    <r>
      <t>Δ</t>
    </r>
    <r>
      <rPr>
        <b/>
        <i/>
        <sz val="12"/>
        <color rgb="FF000000"/>
        <rFont val="Gill Sans"/>
        <family val="2"/>
      </rPr>
      <t>W</t>
    </r>
  </si>
  <si>
    <t>Ratio</t>
  </si>
  <si>
    <t>ΔAIC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</si>
</sst>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Gill Sans"/>
      <family val="2"/>
    </font>
    <font>
      <b/>
      <vertAlign val="superscript"/>
      <sz val="12"/>
      <color rgb="FF000000"/>
      <name val="Gill Sans"/>
      <family val="2"/>
    </font>
    <font>
      <b/>
      <vertAlign val="subscript"/>
      <sz val="12"/>
      <color rgb="FF000000"/>
      <name val="Gill Sans"/>
      <family val="2"/>
    </font>
    <font>
      <b/>
      <sz val="12"/>
      <color rgb="FF000000"/>
      <name val="Gill Sans"/>
      <family val="2"/>
    </font>
    <font>
      <b/>
      <sz val="12"/>
      <color rgb="FF000000"/>
      <name val="Lucida Grande"/>
      <family val="2"/>
    </font>
    <font>
      <b/>
      <i/>
      <vertAlign val="subscript"/>
      <sz val="12"/>
      <color rgb="FF000000"/>
      <name val="Gill Sans"/>
      <family val="2"/>
    </font>
    <font>
      <sz val="12"/>
      <color rgb="FF000000"/>
      <name val="Gill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6" fontId="0" fillId="2" borderId="0" xfId="0" applyNumberFormat="1" applyFill="1"/>
    <xf numFmtId="165" fontId="1" fillId="0" borderId="0" xfId="0" applyNumberFormat="1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B3FC-6DF0-2146-82BD-74DD8BB717F3}">
  <dimension ref="A1:W34"/>
  <sheetViews>
    <sheetView tabSelected="1" topLeftCell="C1" workbookViewId="0">
      <selection activeCell="V15" sqref="V15"/>
    </sheetView>
  </sheetViews>
  <sheetFormatPr baseColWidth="10" defaultRowHeight="16" outlineLevelRow="1" x14ac:dyDescent="0.2"/>
  <cols>
    <col min="1" max="1" width="8" bestFit="1" customWidth="1"/>
    <col min="2" max="2" width="10" bestFit="1" customWidth="1"/>
    <col min="3" max="3" width="12.5" bestFit="1" customWidth="1"/>
    <col min="4" max="4" width="10.6640625" bestFit="1" customWidth="1"/>
    <col min="5" max="5" width="6.33203125" style="4" bestFit="1" customWidth="1"/>
    <col min="6" max="6" width="6.33203125" style="4" customWidth="1"/>
    <col min="7" max="7" width="6.6640625" style="9" bestFit="1" customWidth="1"/>
    <col min="8" max="8" width="7.6640625" style="4" bestFit="1" customWidth="1"/>
    <col min="9" max="9" width="11.6640625" style="4" bestFit="1" customWidth="1"/>
    <col min="10" max="11" width="12.1640625" style="4" bestFit="1" customWidth="1"/>
    <col min="12" max="12" width="8.6640625" style="2" bestFit="1" customWidth="1"/>
    <col min="13" max="13" width="12.33203125" style="2" bestFit="1" customWidth="1"/>
    <col min="14" max="15" width="8.6640625" style="2" bestFit="1" customWidth="1"/>
    <col min="17" max="18" width="12.33203125" bestFit="1" customWidth="1"/>
    <col min="20" max="22" width="12.33203125" bestFit="1" customWidth="1"/>
  </cols>
  <sheetData>
    <row r="1" spans="1:23" s="6" customFormat="1" ht="19" x14ac:dyDescent="0.25">
      <c r="A1" s="6" t="s">
        <v>14</v>
      </c>
      <c r="B1" s="6" t="s">
        <v>11</v>
      </c>
      <c r="C1" s="6" t="s">
        <v>9</v>
      </c>
      <c r="D1" s="6" t="s">
        <v>21</v>
      </c>
      <c r="E1" s="4" t="s">
        <v>0</v>
      </c>
      <c r="F1" t="s">
        <v>30</v>
      </c>
      <c r="G1" s="8" t="s">
        <v>22</v>
      </c>
      <c r="H1" s="7" t="s">
        <v>1</v>
      </c>
      <c r="I1" s="7" t="s">
        <v>2</v>
      </c>
      <c r="J1" s="7" t="s">
        <v>3</v>
      </c>
      <c r="K1" s="7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Q1" s="12" t="s">
        <v>24</v>
      </c>
      <c r="R1" s="12" t="s">
        <v>25</v>
      </c>
      <c r="S1" s="13" t="s">
        <v>23</v>
      </c>
      <c r="T1" s="14" t="s">
        <v>26</v>
      </c>
      <c r="U1" s="14" t="s">
        <v>27</v>
      </c>
      <c r="V1" s="14" t="s">
        <v>28</v>
      </c>
      <c r="W1" s="6" t="s">
        <v>29</v>
      </c>
    </row>
    <row r="2" spans="1:23" outlineLevel="1" x14ac:dyDescent="0.2">
      <c r="A2" s="19" t="s">
        <v>15</v>
      </c>
      <c r="B2" s="20" t="s">
        <v>12</v>
      </c>
      <c r="C2" s="19" t="s">
        <v>10</v>
      </c>
      <c r="D2" t="s">
        <v>18</v>
      </c>
      <c r="E2" s="4">
        <v>-634.933510805124</v>
      </c>
      <c r="F2" s="4">
        <f>E2-MIN(E2:E4)</f>
        <v>169.70337609892704</v>
      </c>
      <c r="G2" s="18">
        <v>8.8999999999999999E-3</v>
      </c>
      <c r="H2" s="4">
        <v>6780.9577261902496</v>
      </c>
      <c r="I2" s="4">
        <v>771.71832489752705</v>
      </c>
      <c r="J2" s="5"/>
      <c r="K2" s="5"/>
      <c r="L2" s="2">
        <v>4.1658621808327003E-5</v>
      </c>
      <c r="M2" s="2">
        <v>5.6073289405454096E-6</v>
      </c>
      <c r="N2" s="5"/>
      <c r="O2" s="5"/>
      <c r="Q2" s="15">
        <f>(H2/2/420000)^2</f>
        <v>6.516636576584359E-5</v>
      </c>
      <c r="R2" s="15"/>
      <c r="S2" s="15">
        <v>24</v>
      </c>
      <c r="T2" s="15">
        <f>$S2*10^6*Q2*0.0000000054*L2</f>
        <v>3.5183043179368524E-10</v>
      </c>
      <c r="U2" s="15">
        <f>$S2*10^6*R2*0.0000000054*M2</f>
        <v>0</v>
      </c>
      <c r="V2" s="15">
        <f>U2+T2</f>
        <v>3.5183043179368524E-10</v>
      </c>
      <c r="W2">
        <f>V2/V14</f>
        <v>18.762436377930715</v>
      </c>
    </row>
    <row r="3" spans="1:23" outlineLevel="1" x14ac:dyDescent="0.2">
      <c r="A3" s="19"/>
      <c r="B3" s="20"/>
      <c r="C3" s="19"/>
      <c r="D3" t="s">
        <v>19</v>
      </c>
      <c r="E3" s="4">
        <v>-804.63688690405104</v>
      </c>
      <c r="F3" s="4">
        <f>E3-MIN(E2:E4)</f>
        <v>0</v>
      </c>
      <c r="G3" s="18"/>
      <c r="H3" s="4">
        <v>19241.887917882301</v>
      </c>
      <c r="I3" s="4">
        <v>1558.31663477389</v>
      </c>
      <c r="J3" s="4">
        <v>227.58962380474301</v>
      </c>
      <c r="K3" s="4">
        <v>28.742636462533198</v>
      </c>
      <c r="L3" s="2">
        <v>8.9450269517010705E-6</v>
      </c>
      <c r="M3" s="2">
        <v>9.6168294815303494E-7</v>
      </c>
      <c r="N3">
        <v>9.8470781871251491E-4</v>
      </c>
      <c r="O3">
        <v>1.4081291279781401E-4</v>
      </c>
      <c r="Q3" s="15">
        <f>(H3/2/420000)^2</f>
        <v>5.2473108084515995E-4</v>
      </c>
      <c r="R3" s="15">
        <f>(J3/2/420000)^2</f>
        <v>7.3408498956327155E-8</v>
      </c>
      <c r="S3" s="15">
        <v>24</v>
      </c>
      <c r="T3" s="15">
        <f>$S3*10^6*Q3*0.0000000054*L3</f>
        <v>6.0830788240795255E-10</v>
      </c>
      <c r="U3" s="15">
        <f>$S3*10^6*R3*0.0000000054*N3</f>
        <v>9.3682556055389324E-12</v>
      </c>
      <c r="V3" s="15">
        <f>U3+T3</f>
        <v>6.1767613801349148E-10</v>
      </c>
      <c r="W3">
        <f>V3/V15</f>
        <v>23.193278635836958</v>
      </c>
    </row>
    <row r="4" spans="1:23" ht="18" customHeight="1" outlineLevel="1" x14ac:dyDescent="0.2">
      <c r="A4" s="19"/>
      <c r="B4" s="20"/>
      <c r="C4" s="19"/>
      <c r="D4" t="s">
        <v>20</v>
      </c>
      <c r="E4" s="4">
        <v>-662.22754496195796</v>
      </c>
      <c r="F4" s="4">
        <f>E4-MIN(E2:E4)</f>
        <v>142.40934194209308</v>
      </c>
      <c r="G4" s="18"/>
      <c r="H4" s="4">
        <v>3026.5193826218201</v>
      </c>
      <c r="I4" s="4">
        <v>336.80890143469901</v>
      </c>
      <c r="J4" s="5"/>
      <c r="K4" s="5"/>
      <c r="L4" s="2">
        <v>2.0365317836562499E-4</v>
      </c>
      <c r="M4" s="2">
        <v>2.77021268645842E-5</v>
      </c>
      <c r="N4" s="5"/>
      <c r="O4" s="5"/>
      <c r="Q4" s="15">
        <f>(H4/2/420000)^2</f>
        <v>1.2981603703777725E-5</v>
      </c>
      <c r="R4" s="15"/>
      <c r="S4" s="15">
        <v>24</v>
      </c>
      <c r="T4" s="15">
        <f>$S4*10^6*Q4*0.0000000054*L4</f>
        <v>3.4262933315062647E-10</v>
      </c>
      <c r="U4" s="15">
        <f>$S4*10^6*R4*0.0000000054*N4</f>
        <v>0</v>
      </c>
      <c r="V4" s="15">
        <f t="shared" ref="V4:V25" si="0">U4+T4</f>
        <v>3.4262933315062647E-10</v>
      </c>
      <c r="W4">
        <f t="shared" ref="W4:W13" si="1">V4/V16</f>
        <v>2.5115824387460775</v>
      </c>
    </row>
    <row r="5" spans="1:23" x14ac:dyDescent="0.2">
      <c r="A5" s="19"/>
      <c r="B5" s="20"/>
      <c r="C5" s="19" t="s">
        <v>13</v>
      </c>
      <c r="D5" t="s">
        <v>18</v>
      </c>
      <c r="E5" s="4">
        <v>-552.70089315516395</v>
      </c>
      <c r="F5" s="4">
        <f>E5-MIN(E5:E7)</f>
        <v>220.66112469809707</v>
      </c>
      <c r="G5" s="18"/>
      <c r="H5" s="4">
        <v>18860.901686217501</v>
      </c>
      <c r="I5" s="4">
        <v>2022.0868880651601</v>
      </c>
      <c r="J5" s="10"/>
      <c r="K5" s="10"/>
      <c r="L5" s="2">
        <v>2.0332835002689799E-5</v>
      </c>
      <c r="M5" s="2">
        <v>2.50974462876596E-6</v>
      </c>
      <c r="N5" s="5"/>
      <c r="O5" s="5"/>
      <c r="Q5" s="15">
        <f>(H5/2/420000)^2</f>
        <v>5.0415761396990116E-4</v>
      </c>
      <c r="R5" s="15"/>
      <c r="S5" s="15">
        <v>24</v>
      </c>
      <c r="T5" s="15">
        <f>$S5*10^6*Q5*0.0000000054*L5</f>
        <v>1.3285235839938914E-9</v>
      </c>
      <c r="U5" s="15">
        <f>$S5*10^6*R5*0.0000000054*N5</f>
        <v>0</v>
      </c>
      <c r="V5" s="15">
        <f t="shared" si="0"/>
        <v>1.3285235839938914E-9</v>
      </c>
      <c r="W5">
        <f t="shared" si="1"/>
        <v>8.7847247312357108</v>
      </c>
    </row>
    <row r="6" spans="1:23" x14ac:dyDescent="0.2">
      <c r="A6" s="19"/>
      <c r="B6" s="20"/>
      <c r="C6" s="19"/>
      <c r="D6" t="s">
        <v>19</v>
      </c>
      <c r="E6" s="4">
        <v>-773.36201785326102</v>
      </c>
      <c r="F6" s="4">
        <f>E6-MIN(E5:E7)</f>
        <v>0</v>
      </c>
      <c r="G6" s="18"/>
      <c r="H6" s="4">
        <v>44900.827893257803</v>
      </c>
      <c r="I6" s="4">
        <v>2989.46541003627</v>
      </c>
      <c r="J6" s="4">
        <v>313.28152952747399</v>
      </c>
      <c r="K6" s="4">
        <v>30.758547460663902</v>
      </c>
      <c r="L6" s="2">
        <v>5.7388888774489999E-6</v>
      </c>
      <c r="M6" s="2">
        <v>4.7390003233053601E-7</v>
      </c>
      <c r="N6" s="2">
        <v>8.5498035625897195E-4</v>
      </c>
      <c r="O6" s="2">
        <v>9.3804656079060706E-5</v>
      </c>
      <c r="Q6" s="15">
        <f>(H6/2/420000)^2</f>
        <v>2.8572623944160404E-3</v>
      </c>
      <c r="R6" s="15">
        <f>(J6/2/420000)^2</f>
        <v>1.3909483665401579E-7</v>
      </c>
      <c r="S6" s="15">
        <v>24</v>
      </c>
      <c r="T6" s="15">
        <f>$S6*10^6*Q6*0.0000000054*L6</f>
        <v>2.1251174742346696E-9</v>
      </c>
      <c r="U6" s="15">
        <f>$S6*10^6*R6*0.0000000054*N6</f>
        <v>1.5412466548311917E-11</v>
      </c>
      <c r="V6" s="15">
        <f t="shared" si="0"/>
        <v>2.1405299407829814E-9</v>
      </c>
      <c r="W6">
        <f t="shared" si="1"/>
        <v>5.8143773730908057</v>
      </c>
    </row>
    <row r="7" spans="1:23" x14ac:dyDescent="0.2">
      <c r="A7" s="19"/>
      <c r="B7" s="20"/>
      <c r="C7" s="19"/>
      <c r="D7" t="s">
        <v>20</v>
      </c>
      <c r="E7" s="4">
        <v>-572.28888691595705</v>
      </c>
      <c r="F7" s="4">
        <f>E7-MIN(E5:E7)</f>
        <v>201.07313093730397</v>
      </c>
      <c r="G7" s="18"/>
      <c r="H7" s="4">
        <v>9972.1187435511401</v>
      </c>
      <c r="I7" s="4">
        <v>1090.4099308254799</v>
      </c>
      <c r="J7" s="10"/>
      <c r="K7" s="10"/>
      <c r="L7" s="2">
        <v>8.0088284255264099E-5</v>
      </c>
      <c r="M7" s="2">
        <v>1.0074018581789501E-5</v>
      </c>
      <c r="N7" s="5"/>
      <c r="O7" s="5"/>
      <c r="Q7" s="15">
        <f>(H7/2/420000)^2</f>
        <v>1.409341726693367E-4</v>
      </c>
      <c r="R7" s="15"/>
      <c r="S7" s="15">
        <v>24</v>
      </c>
      <c r="T7" s="15">
        <f>$S7*10^6*Q7*0.0000000054*L7</f>
        <v>1.4628180202300914E-9</v>
      </c>
      <c r="U7" s="15">
        <f>$S7*10^6*R7*0.0000000054*N7</f>
        <v>0</v>
      </c>
      <c r="V7" s="15">
        <f t="shared" si="0"/>
        <v>1.4628180202300914E-9</v>
      </c>
      <c r="W7">
        <f t="shared" si="1"/>
        <v>5.0903826203361042</v>
      </c>
    </row>
    <row r="8" spans="1:23" x14ac:dyDescent="0.2">
      <c r="A8" s="19"/>
      <c r="B8" s="20" t="s">
        <v>16</v>
      </c>
      <c r="C8" s="19" t="s">
        <v>10</v>
      </c>
      <c r="D8" t="s">
        <v>18</v>
      </c>
      <c r="E8" s="4">
        <v>-745.82677599753299</v>
      </c>
      <c r="F8" s="4">
        <f>E8-MIN(E8:E10)</f>
        <v>16.05767321490498</v>
      </c>
      <c r="G8" s="18">
        <v>8.0999999999999996E-3</v>
      </c>
      <c r="H8" s="4">
        <v>1516.16597828158</v>
      </c>
      <c r="I8" s="4">
        <v>277.88774336230102</v>
      </c>
      <c r="J8" s="10"/>
      <c r="K8" s="10"/>
      <c r="L8" s="2">
        <v>6.4888881195490606E-5</v>
      </c>
      <c r="M8" s="2">
        <v>1.4375301312198799E-5</v>
      </c>
      <c r="N8" s="5"/>
      <c r="O8" s="5"/>
      <c r="Q8" s="15">
        <f>(H8/2/420000)^2</f>
        <v>3.257878789255301E-6</v>
      </c>
      <c r="R8" s="15"/>
      <c r="S8" s="15">
        <v>24</v>
      </c>
      <c r="T8" s="15">
        <f>$S8*10^6*Q8*0.0000000054*L8</f>
        <v>2.7397454217806363E-11</v>
      </c>
      <c r="U8" s="15">
        <f>$S8*10^6*R8*0.0000000054*N8</f>
        <v>0</v>
      </c>
      <c r="V8" s="15">
        <f t="shared" si="0"/>
        <v>2.7397454217806363E-11</v>
      </c>
      <c r="W8">
        <f t="shared" si="1"/>
        <v>5.207740800391834</v>
      </c>
    </row>
    <row r="9" spans="1:23" x14ac:dyDescent="0.2">
      <c r="A9" s="19"/>
      <c r="B9" s="20"/>
      <c r="C9" s="19"/>
      <c r="D9" t="s">
        <v>19</v>
      </c>
      <c r="E9" s="4">
        <v>-761.88444921243797</v>
      </c>
      <c r="F9" s="4">
        <f>E9-MIN(E8:E10)</f>
        <v>0</v>
      </c>
      <c r="G9" s="18"/>
      <c r="H9" s="4">
        <v>207.568014274088</v>
      </c>
      <c r="I9" s="4">
        <v>104.882808913883</v>
      </c>
      <c r="J9" s="4">
        <v>6173.4496450815795</v>
      </c>
      <c r="K9" s="4">
        <v>2644.4741045339101</v>
      </c>
      <c r="L9" s="2">
        <v>3.4968981248711901E-4</v>
      </c>
      <c r="M9" s="2">
        <v>1.7736956599626399E-4</v>
      </c>
      <c r="N9" s="2">
        <v>7.6721785389754998E-6</v>
      </c>
      <c r="O9" s="2">
        <v>4.8492109040456998E-6</v>
      </c>
      <c r="Q9" s="15">
        <f>(H9/2/420000)^2</f>
        <v>6.1060771754092981E-8</v>
      </c>
      <c r="R9" s="15">
        <f>(J9/2/420000)^2</f>
        <v>5.4012869218194279E-5</v>
      </c>
      <c r="S9" s="15">
        <v>24</v>
      </c>
      <c r="T9" s="15">
        <f>$S9*10^6*Q9*0.0000000054*L9</f>
        <v>2.7672619453209781E-12</v>
      </c>
      <c r="U9" s="15">
        <f>$S9*10^6*R9*0.0000000054*N9</f>
        <v>5.3705770335343947E-11</v>
      </c>
      <c r="V9" s="15">
        <f t="shared" si="0"/>
        <v>5.6473032280664927E-11</v>
      </c>
      <c r="W9">
        <f t="shared" si="1"/>
        <v>2.7848261007095743</v>
      </c>
    </row>
    <row r="10" spans="1:23" x14ac:dyDescent="0.2">
      <c r="A10" s="19"/>
      <c r="B10" s="20"/>
      <c r="C10" s="19"/>
      <c r="D10" t="s">
        <v>20</v>
      </c>
      <c r="E10" s="4">
        <v>-752.70681504214099</v>
      </c>
      <c r="F10" s="4">
        <f>E10-MIN(E8:E10)</f>
        <v>9.177634170296983</v>
      </c>
      <c r="G10" s="18"/>
      <c r="H10" s="4">
        <v>1392.4706155715201</v>
      </c>
      <c r="I10" s="4">
        <v>172.50360947831501</v>
      </c>
      <c r="J10" s="10"/>
      <c r="K10" s="10"/>
      <c r="L10" s="2">
        <v>1.41002206374585E-4</v>
      </c>
      <c r="M10" s="2">
        <v>1.8249596917014001E-5</v>
      </c>
      <c r="N10" s="5"/>
      <c r="O10" s="5"/>
      <c r="Q10" s="15">
        <f>(H10/2/420000)^2</f>
        <v>2.7479796134213831E-6</v>
      </c>
      <c r="R10" s="15"/>
      <c r="S10" s="15">
        <v>24</v>
      </c>
      <c r="T10" s="15">
        <f>$S10*10^6*Q10*0.0000000054*L10</f>
        <v>5.0216266037997328E-11</v>
      </c>
      <c r="U10" s="15">
        <f>$S10*10^6*R10*0.0000000054*N10</f>
        <v>0</v>
      </c>
      <c r="V10" s="15">
        <f t="shared" si="0"/>
        <v>5.0216266037997328E-11</v>
      </c>
      <c r="W10">
        <f>V10/V22</f>
        <v>0.31095021592610189</v>
      </c>
    </row>
    <row r="11" spans="1:23" x14ac:dyDescent="0.2">
      <c r="A11" s="19"/>
      <c r="B11" s="20"/>
      <c r="C11" s="19" t="s">
        <v>13</v>
      </c>
      <c r="D11" t="s">
        <v>18</v>
      </c>
      <c r="E11" s="4">
        <v>-597.375372780681</v>
      </c>
      <c r="F11" s="4">
        <f>E11-MIN(E11:E13)</f>
        <v>134.693159473572</v>
      </c>
      <c r="G11" s="18"/>
      <c r="H11" s="4">
        <v>12965.749321033099</v>
      </c>
      <c r="I11" s="4">
        <v>1480.9840428151499</v>
      </c>
      <c r="J11" s="10"/>
      <c r="K11" s="10"/>
      <c r="L11" s="2">
        <v>1.9218837270573698E-5</v>
      </c>
      <c r="M11" s="2">
        <v>2.51136147937219E-6</v>
      </c>
      <c r="N11" s="5"/>
      <c r="O11" s="5"/>
      <c r="Q11" s="15">
        <f>(H11/2/420000)^2</f>
        <v>2.3825206272090456E-4</v>
      </c>
      <c r="R11" s="15"/>
      <c r="S11" s="15">
        <v>24</v>
      </c>
      <c r="T11" s="15">
        <f>$S11*10^6*Q11*0.0000000054*L11</f>
        <v>5.9342901991638121E-10</v>
      </c>
      <c r="U11" s="15">
        <f>$S11*10^6*R11*0.0000000054*N11</f>
        <v>0</v>
      </c>
      <c r="V11" s="15">
        <f t="shared" si="0"/>
        <v>5.9342901991638121E-10</v>
      </c>
      <c r="W11">
        <f t="shared" si="1"/>
        <v>2.7415799650310193</v>
      </c>
    </row>
    <row r="12" spans="1:23" x14ac:dyDescent="0.2">
      <c r="A12" s="19"/>
      <c r="B12" s="20"/>
      <c r="C12" s="19"/>
      <c r="D12" t="s">
        <v>19</v>
      </c>
      <c r="E12" s="4">
        <v>-732.068532254253</v>
      </c>
      <c r="F12" s="4">
        <f>E12-MIN(E11:E13)</f>
        <v>0</v>
      </c>
      <c r="G12" s="18"/>
      <c r="H12" s="4">
        <v>42139.6533798206</v>
      </c>
      <c r="I12" s="4">
        <v>5437.3237384470604</v>
      </c>
      <c r="J12" s="4">
        <v>422.26506328804697</v>
      </c>
      <c r="K12" s="4">
        <v>67.968012831335102</v>
      </c>
      <c r="L12" s="2">
        <v>3.6390058857360601E-6</v>
      </c>
      <c r="M12" s="2">
        <v>5.9055011711474703E-7</v>
      </c>
      <c r="N12" s="2">
        <v>3.9353230565597399E-4</v>
      </c>
      <c r="O12" s="2">
        <v>6.68557256562811E-5</v>
      </c>
      <c r="Q12" s="15">
        <f>(H12/2/420000)^2</f>
        <v>2.5166530427599572E-3</v>
      </c>
      <c r="R12" s="15">
        <f>(J12/2/420000)^2</f>
        <v>2.5270377504770168E-7</v>
      </c>
      <c r="S12" s="15">
        <v>24</v>
      </c>
      <c r="T12" s="15">
        <f>$S12*10^6*Q12*0.0000000054*L12</f>
        <v>1.1868917344506927E-9</v>
      </c>
      <c r="U12" s="15">
        <f>$S12*10^6*R12*0.0000000054*N12</f>
        <v>1.2888344061826787E-11</v>
      </c>
      <c r="V12" s="15">
        <f t="shared" si="0"/>
        <v>1.1997800785125195E-9</v>
      </c>
      <c r="W12">
        <f t="shared" si="1"/>
        <v>2.3199769841583504</v>
      </c>
    </row>
    <row r="13" spans="1:23" x14ac:dyDescent="0.2">
      <c r="A13" s="19"/>
      <c r="B13" s="20"/>
      <c r="C13" s="19"/>
      <c r="D13" t="s">
        <v>20</v>
      </c>
      <c r="E13" s="4">
        <v>-618.75026894679797</v>
      </c>
      <c r="F13" s="4">
        <f>E13-MIN(E11:E13)</f>
        <v>113.31826330745503</v>
      </c>
      <c r="G13" s="18"/>
      <c r="H13" s="4">
        <v>6961.9412216801302</v>
      </c>
      <c r="I13" s="4">
        <v>796.55363029336695</v>
      </c>
      <c r="J13" s="10"/>
      <c r="K13" s="10"/>
      <c r="L13" s="2">
        <v>7.4504390701501903E-5</v>
      </c>
      <c r="M13" s="2">
        <v>9.7562198552799194E-6</v>
      </c>
      <c r="N13" s="5"/>
      <c r="O13" s="5"/>
      <c r="Q13" s="15">
        <f>(H13/2/420000)^2</f>
        <v>6.8691362775126152E-5</v>
      </c>
      <c r="R13" s="15"/>
      <c r="S13" s="15">
        <v>24</v>
      </c>
      <c r="T13" s="15">
        <f>$S13*10^6*Q13*0.0000000054*L13</f>
        <v>6.632679336501517E-10</v>
      </c>
      <c r="U13" s="15">
        <f>$S13*10^6*R13*0.0000000054*N13</f>
        <v>0</v>
      </c>
      <c r="V13" s="15">
        <f t="shared" si="0"/>
        <v>6.632679336501517E-10</v>
      </c>
      <c r="W13">
        <f t="shared" si="1"/>
        <v>2.3456138847975421</v>
      </c>
    </row>
    <row r="14" spans="1:23" x14ac:dyDescent="0.2">
      <c r="A14" s="19" t="s">
        <v>17</v>
      </c>
      <c r="B14" s="20" t="s">
        <v>12</v>
      </c>
      <c r="C14" s="19" t="s">
        <v>10</v>
      </c>
      <c r="D14" t="s">
        <v>18</v>
      </c>
      <c r="E14" s="4">
        <v>-748.26706684682301</v>
      </c>
      <c r="F14" s="4">
        <f>E14-MIN(E14:E16)</f>
        <v>61.456348361664027</v>
      </c>
      <c r="G14" s="18">
        <v>0.01</v>
      </c>
      <c r="H14" s="4">
        <v>189.85240074142999</v>
      </c>
      <c r="I14" s="4">
        <v>14.2674084350743</v>
      </c>
      <c r="J14" s="10"/>
      <c r="K14" s="10"/>
      <c r="L14" s="2">
        <v>1.2588762337775101E-3</v>
      </c>
      <c r="M14" s="2">
        <v>1.2518079547046301E-4</v>
      </c>
      <c r="N14" s="5"/>
      <c r="O14" s="5"/>
      <c r="Q14" s="15">
        <f>(H14/2/420000)^2</f>
        <v>5.1082672997852215E-8</v>
      </c>
      <c r="R14" s="15"/>
      <c r="S14" s="15">
        <v>54</v>
      </c>
      <c r="T14" s="15">
        <f>$S14*10^6*Q14*0.0000000054*L14</f>
        <v>1.875185208929077E-11</v>
      </c>
      <c r="U14" s="15">
        <f>$S14*10^6*R14*0.0000000054*N14</f>
        <v>0</v>
      </c>
      <c r="V14" s="15">
        <f t="shared" si="0"/>
        <v>1.875185208929077E-11</v>
      </c>
    </row>
    <row r="15" spans="1:23" x14ac:dyDescent="0.2">
      <c r="A15" s="19"/>
      <c r="B15" s="20"/>
      <c r="C15" s="19"/>
      <c r="D15" t="s">
        <v>19</v>
      </c>
      <c r="E15" s="4">
        <v>-809.72341520848704</v>
      </c>
      <c r="F15" s="4">
        <f>E15-MIN(E14:E16)</f>
        <v>0</v>
      </c>
      <c r="G15" s="18"/>
      <c r="H15" s="4">
        <v>24.178253289952899</v>
      </c>
      <c r="I15" s="4">
        <v>6.4901803063147296</v>
      </c>
      <c r="J15" s="4">
        <v>447.97349092129798</v>
      </c>
      <c r="K15" s="4">
        <v>62.0980119222924</v>
      </c>
      <c r="L15" s="2">
        <v>7.7782455391668904E-3</v>
      </c>
      <c r="M15" s="2">
        <v>2.31639095170816E-3</v>
      </c>
      <c r="N15" s="2">
        <v>2.98460057023275E-4</v>
      </c>
      <c r="O15" s="2">
        <v>6.9202533845051897E-5</v>
      </c>
      <c r="Q15" s="15">
        <f>(H15/2/420000)^2</f>
        <v>8.2849763627142602E-10</v>
      </c>
      <c r="R15" s="15">
        <f>(J15/2/420000)^2</f>
        <v>2.8441078311821745E-7</v>
      </c>
      <c r="S15" s="15">
        <v>54</v>
      </c>
      <c r="T15" s="15">
        <f>$S15*10^6*Q15*0.0000000054*L15</f>
        <v>1.8791456454958364E-12</v>
      </c>
      <c r="U15" s="15">
        <f>$S15*10^6*R15*0.0000000054*N15</f>
        <v>2.475254139245027E-11</v>
      </c>
      <c r="V15" s="15">
        <f>U15+T15</f>
        <v>2.6631687037946107E-11</v>
      </c>
    </row>
    <row r="16" spans="1:23" x14ac:dyDescent="0.2">
      <c r="A16" s="19"/>
      <c r="B16" s="20"/>
      <c r="C16" s="19"/>
      <c r="D16" t="s">
        <v>20</v>
      </c>
      <c r="E16" s="4">
        <v>-612.08115772827705</v>
      </c>
      <c r="F16" s="4">
        <f>E16-MIN(E14:E16)</f>
        <v>197.64225748020999</v>
      </c>
      <c r="G16" s="18"/>
      <c r="H16" s="4">
        <v>161.517147709114</v>
      </c>
      <c r="I16" s="4">
        <v>743103.96618037496</v>
      </c>
      <c r="J16" s="10"/>
      <c r="K16" s="10"/>
      <c r="L16" s="2">
        <v>1.26535062065092E-2</v>
      </c>
      <c r="M16" s="2">
        <v>332.508427645599</v>
      </c>
      <c r="N16" s="5"/>
      <c r="O16" s="5"/>
      <c r="Q16" s="15">
        <f>(H16/2/420000)^2</f>
        <v>3.6972490085158369E-8</v>
      </c>
      <c r="R16" s="15"/>
      <c r="S16" s="15">
        <v>54</v>
      </c>
      <c r="T16" s="15">
        <f>$S16*10^6*Q16*0.0000000054*L16</f>
        <v>1.3641970411358913E-10</v>
      </c>
      <c r="U16" s="15">
        <f>$S16*10^6*R16*0.0000000054*N16</f>
        <v>0</v>
      </c>
      <c r="V16" s="15">
        <f>U16+T16</f>
        <v>1.3641970411358913E-10</v>
      </c>
    </row>
    <row r="17" spans="1:22" x14ac:dyDescent="0.2">
      <c r="A17" s="19"/>
      <c r="B17" s="20"/>
      <c r="C17" s="19" t="s">
        <v>13</v>
      </c>
      <c r="D17" t="s">
        <v>18</v>
      </c>
      <c r="E17" s="4">
        <v>-580.30603887048596</v>
      </c>
      <c r="F17" s="4">
        <f>E17-MIN(E17:E19)</f>
        <v>196.05476565403205</v>
      </c>
      <c r="G17" s="18"/>
      <c r="H17" s="4">
        <v>1378.89330268042</v>
      </c>
      <c r="I17" s="4">
        <v>152.13509937311599</v>
      </c>
      <c r="J17" s="10"/>
      <c r="K17" s="10"/>
      <c r="L17" s="2">
        <v>1.92464590056173E-4</v>
      </c>
      <c r="M17" s="2">
        <v>2.57407090256256E-5</v>
      </c>
      <c r="N17" s="5"/>
      <c r="O17" s="5"/>
      <c r="Q17" s="15">
        <f>(H17/2/420000)^2</f>
        <v>2.6946524095477841E-6</v>
      </c>
      <c r="R17" s="15"/>
      <c r="S17" s="15">
        <v>54</v>
      </c>
      <c r="T17" s="15">
        <f>$S17*10^6*Q17*0.0000000054*L17</f>
        <v>1.5123109996492896E-10</v>
      </c>
      <c r="U17" s="15">
        <f>$S17*10^6*R17*0.0000000054*N17</f>
        <v>0</v>
      </c>
      <c r="V17" s="15">
        <f t="shared" si="0"/>
        <v>1.5123109996492896E-10</v>
      </c>
    </row>
    <row r="18" spans="1:22" x14ac:dyDescent="0.2">
      <c r="A18" s="19"/>
      <c r="B18" s="20"/>
      <c r="C18" s="19"/>
      <c r="D18" t="s">
        <v>19</v>
      </c>
      <c r="E18" s="4">
        <v>-776.36080452451802</v>
      </c>
      <c r="F18" s="4">
        <f>E18-MIN(E17:E19)</f>
        <v>0</v>
      </c>
      <c r="G18" s="18"/>
      <c r="H18" s="4">
        <v>6205.8168639666101</v>
      </c>
      <c r="I18" s="4">
        <v>793.403382709933</v>
      </c>
      <c r="J18" s="4">
        <v>73.713052033497902</v>
      </c>
      <c r="K18" s="4">
        <v>7.5312549130159896</v>
      </c>
      <c r="L18" s="2">
        <v>2.2653291938901E-5</v>
      </c>
      <c r="M18" s="2">
        <v>3.6349342413417301E-6</v>
      </c>
      <c r="N18" s="2">
        <v>3.3846823751548698E-3</v>
      </c>
      <c r="O18" s="2">
        <v>4.0087341216674702E-4</v>
      </c>
      <c r="Q18" s="15">
        <f>(H18/2/420000)^2</f>
        <v>5.4580729803135448E-5</v>
      </c>
      <c r="R18" s="15">
        <f>(J18/2/420000)^2</f>
        <v>7.70070017020007E-9</v>
      </c>
      <c r="S18" s="15">
        <v>54</v>
      </c>
      <c r="T18" s="15">
        <f>$S18*10^6*Q18*0.0000000054*L18</f>
        <v>3.6054392300627349E-10</v>
      </c>
      <c r="U18" s="15">
        <f>$S18*10^6*R18*0.0000000054*N18</f>
        <v>7.6003860799320877E-12</v>
      </c>
      <c r="V18" s="15">
        <f t="shared" si="0"/>
        <v>3.6814430908620557E-10</v>
      </c>
    </row>
    <row r="19" spans="1:22" x14ac:dyDescent="0.2">
      <c r="A19" s="19"/>
      <c r="B19" s="20"/>
      <c r="C19" s="19"/>
      <c r="D19" t="s">
        <v>20</v>
      </c>
      <c r="E19" s="4">
        <v>-594.47063804691902</v>
      </c>
      <c r="F19" s="4">
        <f>E19-MIN(E17:E19)</f>
        <v>181.890166477599</v>
      </c>
      <c r="G19" s="18"/>
      <c r="H19" s="4">
        <v>1339.3631353099699</v>
      </c>
      <c r="I19" s="4">
        <v>110.008035609687</v>
      </c>
      <c r="J19" s="10"/>
      <c r="K19" s="10"/>
      <c r="L19" s="2">
        <v>3.8762720014678899E-4</v>
      </c>
      <c r="M19" s="2">
        <v>3.0846970899235197E-5</v>
      </c>
      <c r="N19" s="5"/>
      <c r="O19" s="5"/>
      <c r="Q19" s="15">
        <f>(H19/2/420000)^2</f>
        <v>2.542366224812008E-6</v>
      </c>
      <c r="R19" s="15"/>
      <c r="S19" s="15">
        <v>54</v>
      </c>
      <c r="T19" s="15">
        <f>$S19*10^6*Q19*0.0000000054*L19</f>
        <v>2.873689719091304E-10</v>
      </c>
      <c r="U19" s="15">
        <f>$S19*10^6*R19*0.0000000054*N19</f>
        <v>0</v>
      </c>
      <c r="V19" s="15">
        <f t="shared" si="0"/>
        <v>2.873689719091304E-10</v>
      </c>
    </row>
    <row r="20" spans="1:22" x14ac:dyDescent="0.2">
      <c r="A20" s="19"/>
      <c r="B20" s="20" t="s">
        <v>16</v>
      </c>
      <c r="C20" s="19" t="s">
        <v>10</v>
      </c>
      <c r="D20" t="s">
        <v>18</v>
      </c>
      <c r="E20" s="4">
        <v>-767.92360342370796</v>
      </c>
      <c r="F20" s="4">
        <f>E20-MIN(E20:E22)</f>
        <v>51.960578749570004</v>
      </c>
      <c r="G20" s="18">
        <v>9.1000000000000004E-3</v>
      </c>
      <c r="H20" s="4">
        <v>225.657555588001</v>
      </c>
      <c r="I20" s="4">
        <v>54.969246161226998</v>
      </c>
      <c r="J20" s="10"/>
      <c r="K20" s="10"/>
      <c r="L20" s="2">
        <v>2.4999547230974902E-4</v>
      </c>
      <c r="M20" s="2">
        <v>7.8926709652073294E-5</v>
      </c>
      <c r="N20" s="5"/>
      <c r="O20" s="5"/>
      <c r="Q20" s="15">
        <f>(H20/2/420000)^2</f>
        <v>7.2167421193242287E-8</v>
      </c>
      <c r="R20" s="15"/>
      <c r="S20" s="15">
        <v>54</v>
      </c>
      <c r="T20" s="15">
        <f>$S20*10^6*Q20*0.0000000054*L20</f>
        <v>5.2609097241830774E-12</v>
      </c>
      <c r="U20" s="15">
        <f>$S20*10^6*R20*0.0000000054*N20</f>
        <v>0</v>
      </c>
      <c r="V20" s="15">
        <f t="shared" si="0"/>
        <v>5.2609097241830774E-12</v>
      </c>
    </row>
    <row r="21" spans="1:22" x14ac:dyDescent="0.2">
      <c r="A21" s="19"/>
      <c r="B21" s="20"/>
      <c r="C21" s="19"/>
      <c r="D21" t="s">
        <v>19</v>
      </c>
      <c r="E21" s="4">
        <v>-819.88418217327796</v>
      </c>
      <c r="F21" s="4">
        <f>E21-MIN(E20:E22)</f>
        <v>0</v>
      </c>
      <c r="G21" s="18"/>
      <c r="H21" s="4">
        <v>7.0033284902584603</v>
      </c>
      <c r="I21" s="4">
        <v>3.5494852215590802</v>
      </c>
      <c r="J21" s="4">
        <v>1908.36151284122</v>
      </c>
      <c r="K21" s="4">
        <v>673.44323617987504</v>
      </c>
      <c r="L21" s="2">
        <v>1.7768564091007098E-2</v>
      </c>
      <c r="M21" s="2">
        <v>1.28805458577046E-2</v>
      </c>
      <c r="N21" s="2">
        <v>1.32345847459469E-5</v>
      </c>
      <c r="O21" s="2">
        <v>5.9545727260774799E-6</v>
      </c>
      <c r="Q21" s="15">
        <f>(H21/2/420000)^2</f>
        <v>6.951050161914094E-11</v>
      </c>
      <c r="R21" s="15">
        <f>(J21/2/420000)^2</f>
        <v>5.1613430607902919E-6</v>
      </c>
      <c r="S21" s="15">
        <v>54</v>
      </c>
      <c r="T21" s="15">
        <f>$S21*10^6*Q21*0.0000000054*L21</f>
        <v>3.6015568575997841E-13</v>
      </c>
      <c r="U21" s="15">
        <f>$S21*10^6*R21*0.0000000054*N21</f>
        <v>1.9918680492296378E-11</v>
      </c>
      <c r="V21" s="15">
        <f t="shared" si="0"/>
        <v>2.0278836178056356E-11</v>
      </c>
    </row>
    <row r="22" spans="1:22" x14ac:dyDescent="0.2">
      <c r="A22" s="19"/>
      <c r="B22" s="20"/>
      <c r="C22" s="19"/>
      <c r="D22" t="s">
        <v>20</v>
      </c>
      <c r="E22" s="4">
        <v>-763.25909514925797</v>
      </c>
      <c r="F22" s="4">
        <f>E22-MIN(E20:E22)</f>
        <v>56.62508702401999</v>
      </c>
      <c r="G22" s="18"/>
      <c r="H22" s="4">
        <v>118.756731695863</v>
      </c>
      <c r="I22" s="4">
        <v>1287924.5132505901</v>
      </c>
      <c r="J22" s="10"/>
      <c r="K22" s="10"/>
      <c r="L22" s="2">
        <v>2.77081884353357E-2</v>
      </c>
      <c r="M22" s="2">
        <v>2444.2758002706901</v>
      </c>
      <c r="N22" s="5"/>
      <c r="O22" s="5"/>
      <c r="Q22" s="15">
        <f>(H22/2/420000)^2</f>
        <v>1.9987473530446701E-8</v>
      </c>
      <c r="R22" s="15"/>
      <c r="S22" s="15">
        <v>54</v>
      </c>
      <c r="T22" s="15">
        <f>$S22*10^6*Q22*0.0000000054*L22</f>
        <v>1.6149294474177612E-10</v>
      </c>
      <c r="U22" s="15">
        <f>$S22*10^6*R22*0.0000000054*N22</f>
        <v>0</v>
      </c>
      <c r="V22" s="15">
        <f t="shared" si="0"/>
        <v>1.6149294474177612E-10</v>
      </c>
    </row>
    <row r="23" spans="1:22" x14ac:dyDescent="0.2">
      <c r="A23" s="19"/>
      <c r="B23" s="20"/>
      <c r="C23" s="19" t="s">
        <v>13</v>
      </c>
      <c r="D23" t="s">
        <v>18</v>
      </c>
      <c r="E23" s="4">
        <v>-631.82867660736099</v>
      </c>
      <c r="F23" s="4">
        <f>E23-MIN(E23:E25)</f>
        <v>190.38775995251001</v>
      </c>
      <c r="G23" s="18"/>
      <c r="H23" s="4">
        <v>3412.6439788509301</v>
      </c>
      <c r="I23" s="4">
        <v>492.03418825989598</v>
      </c>
      <c r="J23" s="10"/>
      <c r="K23" s="10"/>
      <c r="L23" s="2">
        <v>4.4973527075831098E-5</v>
      </c>
      <c r="M23" s="2">
        <v>7.4467139259540799E-6</v>
      </c>
      <c r="N23" s="5"/>
      <c r="O23" s="5"/>
      <c r="Q23" s="15">
        <f>(H23/2/420000)^2</f>
        <v>1.6505298931955085E-5</v>
      </c>
      <c r="R23" s="15"/>
      <c r="S23" s="15">
        <v>54</v>
      </c>
      <c r="T23" s="15">
        <f>$S23*10^6*Q23*0.0000000054*L23</f>
        <v>2.1645511985263831E-10</v>
      </c>
      <c r="U23" s="15">
        <f>$S23*10^6*R23*0.0000000054*N23</f>
        <v>0</v>
      </c>
      <c r="V23" s="15">
        <f t="shared" si="0"/>
        <v>2.1645511985263831E-10</v>
      </c>
    </row>
    <row r="24" spans="1:22" x14ac:dyDescent="0.2">
      <c r="A24" s="19"/>
      <c r="B24" s="20"/>
      <c r="C24" s="19"/>
      <c r="D24" t="s">
        <v>19</v>
      </c>
      <c r="E24" s="4">
        <v>-822.216436559871</v>
      </c>
      <c r="F24" s="4">
        <f>E24-MIN(E23:E25)</f>
        <v>0</v>
      </c>
      <c r="G24" s="18"/>
      <c r="H24" s="4">
        <v>11750.205487425301</v>
      </c>
      <c r="I24" s="4">
        <v>1846.98448336204</v>
      </c>
      <c r="J24" s="4">
        <v>34.269845932828602</v>
      </c>
      <c r="K24" s="4">
        <v>4.2917183693377998</v>
      </c>
      <c r="L24" s="2">
        <v>9.0235989469444804E-6</v>
      </c>
      <c r="M24" s="2">
        <v>1.6028334573400499E-6</v>
      </c>
      <c r="N24" s="2">
        <v>4.6961440400931E-3</v>
      </c>
      <c r="O24" s="2">
        <v>7.6216924890173997E-4</v>
      </c>
      <c r="Q24" s="15">
        <f>(H24/2/420000)^2</f>
        <v>1.9567365220623536E-4</v>
      </c>
      <c r="R24" s="15">
        <f>(J24/2/420000)^2</f>
        <v>1.6644307543364642E-9</v>
      </c>
      <c r="S24" s="15">
        <v>54</v>
      </c>
      <c r="T24" s="15">
        <f>$S24*10^6*Q24*0.0000000054*L24</f>
        <v>5.1487245187714894E-10</v>
      </c>
      <c r="U24" s="15">
        <f>$S24*10^6*R24*0.0000000054*N24</f>
        <v>2.2792641549736061E-12</v>
      </c>
      <c r="V24" s="15">
        <f t="shared" si="0"/>
        <v>5.1715171603212258E-10</v>
      </c>
    </row>
    <row r="25" spans="1:22" x14ac:dyDescent="0.2">
      <c r="A25" s="19"/>
      <c r="B25" s="20"/>
      <c r="C25" s="19"/>
      <c r="D25" t="s">
        <v>20</v>
      </c>
      <c r="E25" s="4">
        <v>-644.16193218778994</v>
      </c>
      <c r="F25" s="4">
        <f>E25-MIN(E23:E25)</f>
        <v>178.05450437208106</v>
      </c>
      <c r="G25" s="18"/>
      <c r="H25" s="4">
        <v>2097.1518403279301</v>
      </c>
      <c r="I25" s="4">
        <v>228.45032996392999</v>
      </c>
      <c r="J25" s="10"/>
      <c r="K25" s="10"/>
      <c r="L25" s="2">
        <v>1.55576421696113E-4</v>
      </c>
      <c r="M25" s="2">
        <v>2.1164005783326101E-5</v>
      </c>
      <c r="N25" s="5"/>
      <c r="O25" s="5"/>
      <c r="Q25" s="15">
        <f>(H25/2/420000)^2</f>
        <v>6.2330581652364292E-6</v>
      </c>
      <c r="R25" s="15"/>
      <c r="S25" s="15">
        <v>54</v>
      </c>
      <c r="T25" s="15">
        <f>$S25*10^6*Q25*0.0000000054*L25</f>
        <v>2.8276944383256863E-10</v>
      </c>
      <c r="U25" s="15">
        <f>$S25*10^6*R25*0.0000000054*N25</f>
        <v>0</v>
      </c>
      <c r="V25" s="15">
        <f t="shared" si="0"/>
        <v>2.8276944383256863E-10</v>
      </c>
    </row>
    <row r="27" spans="1:22" x14ac:dyDescent="0.2">
      <c r="O27"/>
    </row>
    <row r="28" spans="1:22" x14ac:dyDescent="0.2">
      <c r="I28" s="2"/>
      <c r="K28" s="2"/>
      <c r="N28" s="1"/>
      <c r="O28"/>
    </row>
    <row r="29" spans="1:22" x14ac:dyDescent="0.2">
      <c r="I29" s="2"/>
      <c r="K29" s="2"/>
      <c r="N29"/>
      <c r="O29" s="1"/>
      <c r="P29" s="1"/>
    </row>
    <row r="30" spans="1:22" x14ac:dyDescent="0.2">
      <c r="O30"/>
    </row>
    <row r="31" spans="1:22" x14ac:dyDescent="0.2">
      <c r="O31"/>
    </row>
    <row r="32" spans="1:22" x14ac:dyDescent="0.2">
      <c r="O32" s="1"/>
    </row>
    <row r="33" spans="15:15" x14ac:dyDescent="0.2">
      <c r="O33" s="1"/>
    </row>
    <row r="34" spans="15:15" x14ac:dyDescent="0.2">
      <c r="O34" s="1"/>
    </row>
  </sheetData>
  <mergeCells count="18">
    <mergeCell ref="A2:A13"/>
    <mergeCell ref="A14:A25"/>
    <mergeCell ref="C2:C4"/>
    <mergeCell ref="C5:C7"/>
    <mergeCell ref="C8:C10"/>
    <mergeCell ref="C11:C13"/>
    <mergeCell ref="C23:C25"/>
    <mergeCell ref="G20:G25"/>
    <mergeCell ref="G14:G19"/>
    <mergeCell ref="B2:B7"/>
    <mergeCell ref="B8:B13"/>
    <mergeCell ref="B14:B19"/>
    <mergeCell ref="B20:B25"/>
    <mergeCell ref="G8:G13"/>
    <mergeCell ref="G2:G7"/>
    <mergeCell ref="C14:C16"/>
    <mergeCell ref="C17:C19"/>
    <mergeCell ref="C20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B8C1-4288-5047-8894-260B53278B9F}">
  <dimension ref="A1:H26"/>
  <sheetViews>
    <sheetView workbookViewId="0">
      <selection sqref="A1:G25"/>
    </sheetView>
  </sheetViews>
  <sheetFormatPr baseColWidth="10" defaultRowHeight="16" x14ac:dyDescent="0.2"/>
  <cols>
    <col min="1" max="2" width="12.1640625" bestFit="1" customWidth="1"/>
    <col min="3" max="3" width="13" bestFit="1" customWidth="1"/>
    <col min="4" max="7" width="12.1640625" bestFit="1" customWidth="1"/>
  </cols>
  <sheetData>
    <row r="1" spans="1:8" ht="19" x14ac:dyDescent="0.25">
      <c r="A1" s="12" t="s">
        <v>24</v>
      </c>
      <c r="B1" s="12" t="s">
        <v>25</v>
      </c>
      <c r="C1" s="13" t="s">
        <v>23</v>
      </c>
      <c r="D1" s="14" t="s">
        <v>26</v>
      </c>
      <c r="E1" s="14" t="s">
        <v>27</v>
      </c>
      <c r="F1" s="14" t="s">
        <v>28</v>
      </c>
      <c r="G1" s="6" t="s">
        <v>29</v>
      </c>
    </row>
    <row r="2" spans="1:8" x14ac:dyDescent="0.2">
      <c r="A2" s="3">
        <v>3.257878789255301E-6</v>
      </c>
      <c r="B2" s="3"/>
      <c r="C2" s="3">
        <v>24</v>
      </c>
      <c r="D2" s="3">
        <v>2.7397454217806363E-11</v>
      </c>
      <c r="E2" s="3">
        <v>0</v>
      </c>
      <c r="F2" s="3">
        <v>2.7397454217806363E-11</v>
      </c>
      <c r="G2" s="3">
        <v>1.4610532382266985</v>
      </c>
      <c r="H2" s="3"/>
    </row>
    <row r="3" spans="1:8" x14ac:dyDescent="0.2">
      <c r="A3" s="3">
        <v>6.1060771754092981E-8</v>
      </c>
      <c r="B3" s="3">
        <v>5.4012869218194279E-5</v>
      </c>
      <c r="C3" s="3">
        <v>24</v>
      </c>
      <c r="D3" s="3">
        <v>2.7672619453209781E-12</v>
      </c>
      <c r="E3" s="3">
        <v>5.3705770335343947E-11</v>
      </c>
      <c r="F3" s="3">
        <v>5.6473032280664927E-11</v>
      </c>
      <c r="G3" s="3">
        <v>2.1205202734696993</v>
      </c>
      <c r="H3" s="3"/>
    </row>
    <row r="4" spans="1:8" x14ac:dyDescent="0.2">
      <c r="A4" s="3">
        <v>2.7479796134213831E-6</v>
      </c>
      <c r="B4" s="3"/>
      <c r="C4" s="3">
        <v>24</v>
      </c>
      <c r="D4" s="3">
        <v>5.0216266037997328E-11</v>
      </c>
      <c r="E4" s="3">
        <v>0</v>
      </c>
      <c r="F4" s="3">
        <v>5.0216266037997328E-11</v>
      </c>
      <c r="G4" s="3">
        <v>0.36810126780648217</v>
      </c>
      <c r="H4" s="3"/>
    </row>
    <row r="5" spans="1:8" x14ac:dyDescent="0.2">
      <c r="A5" s="3">
        <v>5.0415761396990116E-4</v>
      </c>
      <c r="B5" s="3"/>
      <c r="C5" s="3">
        <v>24</v>
      </c>
      <c r="D5" s="3">
        <v>1.3285235839938914E-9</v>
      </c>
      <c r="E5" s="3">
        <v>0</v>
      </c>
      <c r="F5" s="3">
        <v>1.3285235839938914E-9</v>
      </c>
      <c r="G5" s="3">
        <v>8.7847247312357108</v>
      </c>
      <c r="H5" s="3"/>
    </row>
    <row r="6" spans="1:8" x14ac:dyDescent="0.2">
      <c r="A6" s="3">
        <v>2.8572623944160404E-3</v>
      </c>
      <c r="B6" s="3">
        <v>1.3909483665401579E-7</v>
      </c>
      <c r="C6" s="3">
        <v>24</v>
      </c>
      <c r="D6" s="3">
        <v>2.1251174742346696E-9</v>
      </c>
      <c r="E6" s="3">
        <v>1.5412466548311917E-11</v>
      </c>
      <c r="F6" s="3">
        <v>2.1405299407829814E-9</v>
      </c>
      <c r="G6" s="3">
        <v>5.8143773730908057</v>
      </c>
      <c r="H6" s="3"/>
    </row>
    <row r="7" spans="1:8" x14ac:dyDescent="0.2">
      <c r="A7" s="3">
        <v>1.409341726693367E-4</v>
      </c>
      <c r="B7" s="3"/>
      <c r="C7" s="3">
        <v>24</v>
      </c>
      <c r="D7" s="3">
        <v>1.4628180202300914E-9</v>
      </c>
      <c r="E7" s="3">
        <v>0</v>
      </c>
      <c r="F7" s="3">
        <v>1.4628180202300914E-9</v>
      </c>
      <c r="G7" s="3">
        <v>5.0903826203361042</v>
      </c>
      <c r="H7" s="3"/>
    </row>
    <row r="8" spans="1:8" x14ac:dyDescent="0.2">
      <c r="A8" s="3">
        <v>3.257878789255301E-6</v>
      </c>
      <c r="B8" s="3"/>
      <c r="C8" s="3">
        <v>24</v>
      </c>
      <c r="D8" s="3">
        <v>2.7397454217806363E-11</v>
      </c>
      <c r="E8" s="3">
        <v>0</v>
      </c>
      <c r="F8" s="3">
        <v>2.7397454217806363E-11</v>
      </c>
      <c r="G8" s="3">
        <v>5.207740800391834</v>
      </c>
      <c r="H8" s="3"/>
    </row>
    <row r="9" spans="1:8" x14ac:dyDescent="0.2">
      <c r="A9" s="3">
        <v>6.1060771754092981E-8</v>
      </c>
      <c r="B9" s="3">
        <v>5.4012869218194279E-5</v>
      </c>
      <c r="C9" s="3">
        <v>24</v>
      </c>
      <c r="D9" s="3">
        <v>2.7672619453209781E-12</v>
      </c>
      <c r="E9" s="3">
        <v>5.3705770335343947E-11</v>
      </c>
      <c r="F9" s="3">
        <v>5.6473032280664927E-11</v>
      </c>
      <c r="G9" s="3">
        <v>2.7848261007095743</v>
      </c>
      <c r="H9" s="3"/>
    </row>
    <row r="10" spans="1:8" x14ac:dyDescent="0.2">
      <c r="A10" s="3">
        <v>2.7479796134213831E-6</v>
      </c>
      <c r="B10" s="3"/>
      <c r="C10" s="3">
        <v>24</v>
      </c>
      <c r="D10" s="3">
        <v>5.0216266037997328E-11</v>
      </c>
      <c r="E10" s="3">
        <v>0</v>
      </c>
      <c r="F10" s="3">
        <v>5.0216266037997328E-11</v>
      </c>
      <c r="G10" s="3">
        <v>0.31095021592610189</v>
      </c>
      <c r="H10" s="3"/>
    </row>
    <row r="11" spans="1:8" x14ac:dyDescent="0.2">
      <c r="A11" s="3">
        <v>2.3825206272090456E-4</v>
      </c>
      <c r="B11" s="3"/>
      <c r="C11" s="3">
        <v>24</v>
      </c>
      <c r="D11" s="3">
        <v>5.9342901991638121E-10</v>
      </c>
      <c r="E11" s="3">
        <v>0</v>
      </c>
      <c r="F11" s="3">
        <v>5.9342901991638121E-10</v>
      </c>
      <c r="G11" s="3">
        <v>2.7415799650310193</v>
      </c>
      <c r="H11" s="3"/>
    </row>
    <row r="12" spans="1:8" x14ac:dyDescent="0.2">
      <c r="A12" s="3">
        <v>2.5166530427599572E-3</v>
      </c>
      <c r="B12" s="3">
        <v>2.5270377504770168E-7</v>
      </c>
      <c r="C12" s="3">
        <v>24</v>
      </c>
      <c r="D12" s="3">
        <v>1.1868917344506927E-9</v>
      </c>
      <c r="E12" s="3">
        <v>1.2888344061826787E-11</v>
      </c>
      <c r="F12" s="3">
        <v>1.1997800785125195E-9</v>
      </c>
      <c r="G12" s="3">
        <v>2.3199769841583504</v>
      </c>
      <c r="H12" s="3"/>
    </row>
    <row r="13" spans="1:8" x14ac:dyDescent="0.2">
      <c r="A13" s="3">
        <v>6.8691362775126152E-5</v>
      </c>
      <c r="B13" s="3"/>
      <c r="C13" s="3">
        <v>24</v>
      </c>
      <c r="D13" s="3">
        <v>6.632679336501517E-10</v>
      </c>
      <c r="E13" s="3">
        <v>0</v>
      </c>
      <c r="F13" s="3">
        <v>6.632679336501517E-10</v>
      </c>
      <c r="G13" s="3">
        <v>2.3456138847975421</v>
      </c>
      <c r="H13" s="3"/>
    </row>
    <row r="14" spans="1:8" x14ac:dyDescent="0.2">
      <c r="A14" s="3">
        <v>5.1082672997852215E-8</v>
      </c>
      <c r="B14" s="3"/>
      <c r="C14" s="3">
        <v>54</v>
      </c>
      <c r="D14" s="3">
        <v>1.875185208929077E-11</v>
      </c>
      <c r="E14" s="3">
        <v>0</v>
      </c>
      <c r="F14" s="3">
        <v>1.875185208929077E-11</v>
      </c>
      <c r="G14" s="3"/>
      <c r="H14" s="3"/>
    </row>
    <row r="15" spans="1:8" x14ac:dyDescent="0.2">
      <c r="A15" s="3">
        <v>8.2849763627142602E-10</v>
      </c>
      <c r="B15" s="3">
        <v>2.8441078311821745E-7</v>
      </c>
      <c r="C15" s="3">
        <v>54</v>
      </c>
      <c r="D15" s="3">
        <v>1.8791456454958364E-12</v>
      </c>
      <c r="E15" s="3">
        <v>2.475254139245027E-11</v>
      </c>
      <c r="F15" s="3">
        <v>2.6631687037946107E-11</v>
      </c>
      <c r="G15" s="3"/>
      <c r="H15" s="3"/>
    </row>
    <row r="16" spans="1:8" x14ac:dyDescent="0.2">
      <c r="A16" s="3">
        <v>3.6972490085158369E-8</v>
      </c>
      <c r="B16" s="3"/>
      <c r="C16" s="3">
        <v>54</v>
      </c>
      <c r="D16" s="3">
        <v>1.3641970411358913E-10</v>
      </c>
      <c r="E16" s="3">
        <v>0</v>
      </c>
      <c r="F16" s="3">
        <v>1.3641970411358913E-10</v>
      </c>
      <c r="G16" s="3"/>
      <c r="H16" s="3"/>
    </row>
    <row r="17" spans="1:8" x14ac:dyDescent="0.2">
      <c r="A17" s="3">
        <v>2.6946524095477841E-6</v>
      </c>
      <c r="B17" s="3"/>
      <c r="C17" s="3">
        <v>54</v>
      </c>
      <c r="D17" s="3">
        <v>1.5123109996492896E-10</v>
      </c>
      <c r="E17" s="3">
        <v>0</v>
      </c>
      <c r="F17" s="3">
        <v>1.5123109996492896E-10</v>
      </c>
      <c r="G17" s="3"/>
      <c r="H17" s="3"/>
    </row>
    <row r="18" spans="1:8" x14ac:dyDescent="0.2">
      <c r="A18" s="3">
        <v>5.4580729803135448E-5</v>
      </c>
      <c r="B18" s="3">
        <v>7.70070017020007E-9</v>
      </c>
      <c r="C18" s="3">
        <v>54</v>
      </c>
      <c r="D18" s="3">
        <v>3.6054392300627349E-10</v>
      </c>
      <c r="E18" s="3">
        <v>7.6003860799320877E-12</v>
      </c>
      <c r="F18" s="3">
        <v>3.6814430908620557E-10</v>
      </c>
      <c r="G18" s="3"/>
      <c r="H18" s="3"/>
    </row>
    <row r="19" spans="1:8" x14ac:dyDescent="0.2">
      <c r="A19" s="3">
        <v>2.542366224812008E-6</v>
      </c>
      <c r="B19" s="3"/>
      <c r="C19" s="3">
        <v>54</v>
      </c>
      <c r="D19" s="3">
        <v>2.873689719091304E-10</v>
      </c>
      <c r="E19" s="3">
        <v>0</v>
      </c>
      <c r="F19" s="3">
        <v>2.873689719091304E-10</v>
      </c>
      <c r="G19" s="3"/>
      <c r="H19" s="3"/>
    </row>
    <row r="20" spans="1:8" x14ac:dyDescent="0.2">
      <c r="A20" s="3">
        <v>7.2167421193242287E-8</v>
      </c>
      <c r="B20" s="3"/>
      <c r="C20" s="3">
        <v>54</v>
      </c>
      <c r="D20" s="3">
        <v>5.2609097241830774E-12</v>
      </c>
      <c r="E20" s="3">
        <v>0</v>
      </c>
      <c r="F20" s="3">
        <v>5.2609097241830774E-12</v>
      </c>
      <c r="G20" s="3"/>
      <c r="H20" s="3"/>
    </row>
    <row r="21" spans="1:8" x14ac:dyDescent="0.2">
      <c r="A21" s="3">
        <v>6.951050161914094E-11</v>
      </c>
      <c r="B21" s="3">
        <v>5.1613430607902919E-6</v>
      </c>
      <c r="C21" s="3">
        <v>54</v>
      </c>
      <c r="D21" s="3">
        <v>3.6015568575997841E-13</v>
      </c>
      <c r="E21" s="3">
        <v>1.9918680492296378E-11</v>
      </c>
      <c r="F21" s="3">
        <v>2.0278836178056356E-11</v>
      </c>
      <c r="G21" s="3"/>
      <c r="H21" s="3"/>
    </row>
    <row r="22" spans="1:8" x14ac:dyDescent="0.2">
      <c r="A22" s="3">
        <v>1.9987473530446701E-8</v>
      </c>
      <c r="B22" s="3"/>
      <c r="C22" s="3">
        <v>54</v>
      </c>
      <c r="D22" s="3">
        <v>1.6149294474177612E-10</v>
      </c>
      <c r="E22" s="3">
        <v>0</v>
      </c>
      <c r="F22" s="3">
        <v>1.6149294474177612E-10</v>
      </c>
      <c r="G22" s="3"/>
      <c r="H22" s="3"/>
    </row>
    <row r="23" spans="1:8" x14ac:dyDescent="0.2">
      <c r="A23" s="3">
        <v>1.6505298931955085E-5</v>
      </c>
      <c r="B23" s="3"/>
      <c r="C23" s="3">
        <v>54</v>
      </c>
      <c r="D23" s="3">
        <v>2.1645511985263831E-10</v>
      </c>
      <c r="E23" s="3">
        <v>0</v>
      </c>
      <c r="F23" s="3">
        <v>2.1645511985263831E-10</v>
      </c>
      <c r="G23" s="3"/>
      <c r="H23" s="3"/>
    </row>
    <row r="24" spans="1:8" x14ac:dyDescent="0.2">
      <c r="A24" s="3">
        <v>1.9567365220623536E-4</v>
      </c>
      <c r="B24" s="3">
        <v>1.6644307543364642E-9</v>
      </c>
      <c r="C24" s="3">
        <v>54</v>
      </c>
      <c r="D24" s="3">
        <v>5.1487245187714894E-10</v>
      </c>
      <c r="E24" s="3">
        <v>2.2792641549736061E-12</v>
      </c>
      <c r="F24" s="3">
        <v>5.1715171603212258E-10</v>
      </c>
      <c r="G24" s="3"/>
      <c r="H24" s="3"/>
    </row>
    <row r="25" spans="1:8" x14ac:dyDescent="0.2">
      <c r="A25" s="3">
        <v>6.2330581652364292E-6</v>
      </c>
      <c r="B25" s="3"/>
      <c r="C25" s="3">
        <v>54</v>
      </c>
      <c r="D25" s="3">
        <v>2.8276944383256863E-10</v>
      </c>
      <c r="E25" s="3">
        <v>0</v>
      </c>
      <c r="F25" s="3">
        <v>2.8276944383256863E-10</v>
      </c>
      <c r="G25" s="3"/>
      <c r="H25" s="3"/>
    </row>
    <row r="26" spans="1:8" x14ac:dyDescent="0.2">
      <c r="A26" s="3"/>
      <c r="B26" s="3"/>
      <c r="C26" s="3"/>
      <c r="D26" s="3"/>
      <c r="E26" s="3"/>
      <c r="F26" s="3"/>
      <c r="G26" s="3"/>
      <c r="H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CB44-B966-A64F-B2F1-9496DCA3F69A}">
  <dimension ref="A1:G5"/>
  <sheetViews>
    <sheetView workbookViewId="0">
      <selection activeCell="H15" sqref="H15"/>
    </sheetView>
  </sheetViews>
  <sheetFormatPr baseColWidth="10" defaultRowHeight="16" x14ac:dyDescent="0.2"/>
  <sheetData>
    <row r="1" spans="1:7" ht="19" x14ac:dyDescent="0.25">
      <c r="A1" s="12" t="s">
        <v>24</v>
      </c>
      <c r="B1" s="12" t="s">
        <v>25</v>
      </c>
      <c r="C1" s="13" t="s">
        <v>23</v>
      </c>
      <c r="D1" s="14" t="s">
        <v>26</v>
      </c>
      <c r="E1" s="14" t="s">
        <v>27</v>
      </c>
      <c r="F1" s="14" t="s">
        <v>28</v>
      </c>
      <c r="G1" s="6" t="s">
        <v>29</v>
      </c>
    </row>
    <row r="2" spans="1:7" s="17" customFormat="1" x14ac:dyDescent="0.2">
      <c r="A2" s="16">
        <v>6.1060771754092981E-8</v>
      </c>
      <c r="B2" s="16">
        <v>5.4012869218194279E-5</v>
      </c>
      <c r="C2" s="16">
        <v>24</v>
      </c>
      <c r="D2" s="16">
        <v>2.7672619453209781E-12</v>
      </c>
      <c r="E2" s="16">
        <v>5.3705770335343947E-11</v>
      </c>
      <c r="F2" s="16">
        <v>5.6473032280664927E-11</v>
      </c>
      <c r="G2" s="16">
        <v>2.1205202734696993</v>
      </c>
    </row>
    <row r="3" spans="1:7" s="17" customFormat="1" x14ac:dyDescent="0.2">
      <c r="A3" s="16">
        <v>6.1060771754092981E-8</v>
      </c>
      <c r="B3" s="16">
        <v>5.4012869218194279E-5</v>
      </c>
      <c r="C3" s="16">
        <v>24</v>
      </c>
      <c r="D3" s="16">
        <v>2.7672619453209781E-12</v>
      </c>
      <c r="E3" s="16">
        <v>5.3705770335343947E-11</v>
      </c>
      <c r="F3" s="16">
        <v>5.6473032280664927E-11</v>
      </c>
      <c r="G3" s="16">
        <v>2.7848261007095743</v>
      </c>
    </row>
    <row r="4" spans="1:7" s="17" customFormat="1" x14ac:dyDescent="0.2">
      <c r="A4" s="16">
        <v>8.2849763627142602E-10</v>
      </c>
      <c r="B4" s="16">
        <v>2.8441078311821745E-7</v>
      </c>
      <c r="C4" s="16">
        <v>54</v>
      </c>
      <c r="D4" s="16">
        <v>1.8791456454958364E-12</v>
      </c>
      <c r="E4" s="16">
        <v>2.475254139245027E-11</v>
      </c>
      <c r="F4" s="16">
        <v>2.6631687037946107E-11</v>
      </c>
      <c r="G4" s="16"/>
    </row>
    <row r="5" spans="1:7" s="17" customFormat="1" x14ac:dyDescent="0.2">
      <c r="A5" s="16">
        <v>6.951050161914094E-11</v>
      </c>
      <c r="B5" s="16">
        <v>5.1613430607902919E-6</v>
      </c>
      <c r="C5" s="16">
        <v>54</v>
      </c>
      <c r="D5" s="16">
        <v>3.6015568575997841E-13</v>
      </c>
      <c r="E5" s="16">
        <v>1.9918680492296378E-11</v>
      </c>
      <c r="F5" s="16">
        <v>2.0278836178056356E-11</v>
      </c>
      <c r="G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SXX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Booker</dc:creator>
  <cp:lastModifiedBy>Tom Booker</cp:lastModifiedBy>
  <dcterms:created xsi:type="dcterms:W3CDTF">2019-08-30T23:23:07Z</dcterms:created>
  <dcterms:modified xsi:type="dcterms:W3CDTF">2020-09-10T14:56:17Z</dcterms:modified>
</cp:coreProperties>
</file>